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adiazcerchiaro/Desktop/"/>
    </mc:Choice>
  </mc:AlternateContent>
  <xr:revisionPtr revIDLastSave="0" documentId="8_{4D76D977-DAF2-4E46-BCBC-580D3CBA0ECB}" xr6:coauthVersionLast="47" xr6:coauthVersionMax="47" xr10:uidLastSave="{00000000-0000-0000-0000-000000000000}"/>
  <bookViews>
    <workbookView xWindow="0" yWindow="500" windowWidth="28800" windowHeight="15840" xr2:uid="{D06C0BC9-FA51-4804-AAF2-E7022BB3C10D}"/>
  </bookViews>
  <sheets>
    <sheet name="ESTRUCTURA DE INGRESO VF" sheetId="8" r:id="rId1"/>
    <sheet name="ESTRUCTURA GASTOS DE FUNCI" sheetId="6" r:id="rId2"/>
    <sheet name="ESTRUC SERVICIO A LA DEUDA " sheetId="5" r:id="rId3"/>
    <sheet name="INVERSIÓN" sheetId="1" r:id="rId4"/>
    <sheet name="PROYECTOS" sheetId="7" r:id="rId5"/>
    <sheet name="METAS POAI 2025" sheetId="2" r:id="rId6"/>
    <sheet name="POAI 2025 SISTEMA" sheetId="9" r:id="rId7"/>
    <sheet name="INVERSIÓN CCPET" sheetId="10" r:id="rId8"/>
  </sheets>
  <definedNames>
    <definedName name="_xlnm._FilterDatabase" localSheetId="0" hidden="1">'ESTRUCTURA DE INGRESO VF'!$B$8:$G$46</definedName>
    <definedName name="_xlnm._FilterDatabase" localSheetId="1" hidden="1">'ESTRUCTURA GASTOS DE FUNCI'!$B$9:$G$84</definedName>
    <definedName name="_xlnm._FilterDatabase" localSheetId="3" hidden="1">INVERSIÓN!$A$1:$K$148</definedName>
    <definedName name="_xlnm._FilterDatabase" localSheetId="7" hidden="1">'INVERSIÓN CCPET'!$A$1:$K$169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0" l="1"/>
  <c r="J65" i="10"/>
  <c r="J63" i="10"/>
  <c r="J67" i="10"/>
  <c r="J59" i="10"/>
  <c r="J60" i="10"/>
  <c r="J58" i="10" s="1"/>
  <c r="J155" i="10" l="1"/>
  <c r="J137" i="10"/>
  <c r="J134" i="10" s="1"/>
  <c r="J19" i="10" l="1"/>
  <c r="J18" i="10" s="1"/>
  <c r="J30" i="10"/>
  <c r="J85" i="10" l="1"/>
  <c r="J77" i="10"/>
  <c r="J73" i="10" s="1"/>
  <c r="J36" i="10"/>
  <c r="J35" i="10"/>
  <c r="J27" i="10"/>
  <c r="J26" i="10"/>
  <c r="J25" i="10"/>
  <c r="J24" i="10" l="1"/>
  <c r="J103" i="10"/>
  <c r="J165" i="10" l="1"/>
  <c r="J164" i="10" s="1"/>
  <c r="J162" i="10"/>
  <c r="J161" i="10" s="1"/>
  <c r="J154" i="10"/>
  <c r="J153" i="10" s="1"/>
  <c r="J152" i="10" s="1"/>
  <c r="J151" i="10" s="1"/>
  <c r="J148" i="10"/>
  <c r="J147" i="10" s="1"/>
  <c r="J146" i="10" s="1"/>
  <c r="J142" i="10"/>
  <c r="J141" i="10" s="1"/>
  <c r="J140" i="10" s="1"/>
  <c r="J133" i="10"/>
  <c r="J132" i="10" s="1"/>
  <c r="J131" i="10" s="1"/>
  <c r="J128" i="10"/>
  <c r="J127" i="10" s="1"/>
  <c r="J126" i="10" s="1"/>
  <c r="J125" i="10" s="1"/>
  <c r="J123" i="10"/>
  <c r="J122" i="10" s="1"/>
  <c r="J121" i="10" s="1"/>
  <c r="J116" i="10"/>
  <c r="J115" i="10" s="1"/>
  <c r="J114" i="10" s="1"/>
  <c r="J108" i="10"/>
  <c r="J107" i="10" s="1"/>
  <c r="J102" i="10"/>
  <c r="J98" i="10"/>
  <c r="J97" i="10" s="1"/>
  <c r="J94" i="10"/>
  <c r="J89" i="10"/>
  <c r="J88" i="10" s="1"/>
  <c r="J79" i="10"/>
  <c r="J72" i="10"/>
  <c r="J52" i="10"/>
  <c r="J51" i="10" s="1"/>
  <c r="J49" i="10"/>
  <c r="J44" i="10" s="1"/>
  <c r="J43" i="10" s="1"/>
  <c r="J38" i="10"/>
  <c r="J37" i="10" s="1"/>
  <c r="J23" i="10"/>
  <c r="J17" i="10"/>
  <c r="J10" i="10"/>
  <c r="J6" i="10"/>
  <c r="J5" i="10" s="1"/>
  <c r="J4" i="10" s="1"/>
  <c r="J3" i="10" s="1"/>
  <c r="G23" i="8"/>
  <c r="J141" i="1"/>
  <c r="J140" i="1" s="1"/>
  <c r="C25" i="2"/>
  <c r="G25" i="8"/>
  <c r="J144" i="1"/>
  <c r="J143" i="1" s="1"/>
  <c r="J134" i="1"/>
  <c r="J133" i="1" s="1"/>
  <c r="J132" i="1" s="1"/>
  <c r="J131" i="1" s="1"/>
  <c r="J128" i="1"/>
  <c r="J127" i="1" s="1"/>
  <c r="J126" i="1" s="1"/>
  <c r="J122" i="1"/>
  <c r="J121" i="1" s="1"/>
  <c r="J120" i="1" s="1"/>
  <c r="J115" i="1"/>
  <c r="J114" i="1" s="1"/>
  <c r="J113" i="1" s="1"/>
  <c r="J112" i="1" s="1"/>
  <c r="J109" i="1"/>
  <c r="J108" i="1" s="1"/>
  <c r="J107" i="1" s="1"/>
  <c r="J106" i="1" s="1"/>
  <c r="J104" i="1"/>
  <c r="J103" i="1" s="1"/>
  <c r="J102" i="1" s="1"/>
  <c r="J97" i="1"/>
  <c r="J96" i="1" s="1"/>
  <c r="J95" i="1" s="1"/>
  <c r="J90" i="1"/>
  <c r="J89" i="1" s="1"/>
  <c r="J81" i="1"/>
  <c r="J80" i="1" s="1"/>
  <c r="J77" i="1"/>
  <c r="J76" i="1" s="1"/>
  <c r="J87" i="1"/>
  <c r="J72" i="1"/>
  <c r="J71" i="1" s="1"/>
  <c r="J63" i="1"/>
  <c r="J62" i="1" s="1"/>
  <c r="J61" i="1"/>
  <c r="J44" i="1"/>
  <c r="J43" i="1" s="1"/>
  <c r="J41" i="1"/>
  <c r="J36" i="1" s="1"/>
  <c r="J35" i="1" s="1"/>
  <c r="J30" i="1"/>
  <c r="J29" i="1" s="1"/>
  <c r="J21" i="1"/>
  <c r="J20" i="1" s="1"/>
  <c r="J16" i="1"/>
  <c r="J15" i="1" s="1"/>
  <c r="J11" i="1"/>
  <c r="J10" i="1" s="1"/>
  <c r="J6" i="1"/>
  <c r="J5" i="1" s="1"/>
  <c r="J4" i="1" s="1"/>
  <c r="J3" i="1" s="1"/>
  <c r="G44" i="8"/>
  <c r="G42" i="8"/>
  <c r="G41" i="8" s="1"/>
  <c r="G30" i="8"/>
  <c r="J93" i="10" l="1"/>
  <c r="J78" i="10"/>
  <c r="J9" i="10"/>
  <c r="J8" i="10" s="1"/>
  <c r="J113" i="10"/>
  <c r="J160" i="10"/>
  <c r="J159" i="10" s="1"/>
  <c r="J101" i="10"/>
  <c r="J139" i="10"/>
  <c r="J139" i="1"/>
  <c r="J138" i="1" s="1"/>
  <c r="G21" i="8"/>
  <c r="G20" i="8" s="1"/>
  <c r="G13" i="8" s="1"/>
  <c r="G12" i="8" s="1"/>
  <c r="G11" i="8" s="1"/>
  <c r="J119" i="1"/>
  <c r="J58" i="1"/>
  <c r="J57" i="1" s="1"/>
  <c r="J19" i="1" s="1"/>
  <c r="J9" i="1"/>
  <c r="J8" i="1" s="1"/>
  <c r="J94" i="1"/>
  <c r="J86" i="1"/>
  <c r="J85" i="1" s="1"/>
  <c r="J84" i="1" s="1"/>
  <c r="G35" i="8"/>
  <c r="G34" i="8" s="1"/>
  <c r="J22" i="10" l="1"/>
  <c r="J21" i="10" s="1"/>
  <c r="J2" i="10" s="1"/>
  <c r="J167" i="10" s="1"/>
  <c r="J169" i="10" s="1"/>
  <c r="J18" i="1"/>
  <c r="J2" i="1" s="1"/>
  <c r="J146" i="1" s="1"/>
  <c r="J148" i="1" s="1"/>
  <c r="G10" i="8"/>
  <c r="G46" i="8" l="1"/>
  <c r="G82" i="6"/>
  <c r="G80" i="6"/>
  <c r="G77" i="6"/>
  <c r="G76" i="6"/>
  <c r="G74" i="6"/>
  <c r="G73" i="6"/>
  <c r="G71" i="6"/>
  <c r="G63" i="6"/>
  <c r="G59" i="6"/>
  <c r="G56" i="6"/>
  <c r="G55" i="6"/>
  <c r="G54" i="6"/>
  <c r="G53" i="6"/>
  <c r="G51" i="6"/>
  <c r="G50" i="6" s="1"/>
  <c r="G49" i="6" s="1"/>
  <c r="G47" i="6"/>
  <c r="G44" i="6"/>
  <c r="G43" i="6"/>
  <c r="G35" i="6"/>
  <c r="G34" i="6" s="1"/>
  <c r="G26" i="6"/>
  <c r="G24" i="6"/>
  <c r="G23" i="6"/>
  <c r="G19" i="6"/>
  <c r="G14" i="6"/>
  <c r="G25" i="5"/>
  <c r="G24" i="5" s="1"/>
  <c r="G23" i="5" s="1"/>
  <c r="G22" i="5" s="1"/>
  <c r="G21" i="5"/>
  <c r="G20" i="5" s="1"/>
  <c r="G19" i="5" s="1"/>
  <c r="G18" i="5" s="1"/>
  <c r="G17" i="5" s="1"/>
  <c r="G15" i="5"/>
  <c r="G14" i="5" s="1"/>
  <c r="G13" i="5" s="1"/>
  <c r="G12" i="5" s="1"/>
  <c r="G11" i="5" s="1"/>
  <c r="G10" i="5" s="1"/>
  <c r="G26" i="5" s="1"/>
  <c r="G42" i="6" l="1"/>
  <c r="G41" i="6" s="1"/>
  <c r="G13" i="6"/>
  <c r="G58" i="6"/>
  <c r="G79" i="6"/>
  <c r="G40" i="6"/>
  <c r="G12" i="6"/>
  <c r="G11" i="6" s="1"/>
  <c r="G10" i="6" s="1"/>
  <c r="G84" i="6" l="1"/>
</calcChain>
</file>

<file path=xl/sharedStrings.xml><?xml version="1.0" encoding="utf-8"?>
<sst xmlns="http://schemas.openxmlformats.org/spreadsheetml/2006/main" count="3339" uniqueCount="770">
  <si>
    <t>CÓDIGO</t>
  </si>
  <si>
    <t>DESCRIPCIÓN</t>
  </si>
  <si>
    <t>ÁREA FUNCIONAL</t>
  </si>
  <si>
    <t>PROGRAMA PRESUPUESTARIO (SPC+PRODUCTO)</t>
  </si>
  <si>
    <t xml:space="preserve">FONDO </t>
  </si>
  <si>
    <t>PRODUCTO</t>
  </si>
  <si>
    <t>CÓDIGO META</t>
  </si>
  <si>
    <t>TIPO META</t>
  </si>
  <si>
    <t>TOTAL</t>
  </si>
  <si>
    <t xml:space="preserve"> </t>
  </si>
  <si>
    <t>GASTOS DE INVERSIÓN - "GOBERNANDO: MÁS QUE UN PLAN"</t>
  </si>
  <si>
    <t>17</t>
  </si>
  <si>
    <t>SECTOR:  AGRICULTURA Y DESARROLLO RURAL</t>
  </si>
  <si>
    <t>09</t>
  </si>
  <si>
    <t>PROGRAMA:  Infraestructura productiva y comercialización</t>
  </si>
  <si>
    <t>220</t>
  </si>
  <si>
    <t>Producto</t>
  </si>
  <si>
    <t>Meta Producto:  Intervenir 20 infraestructuras del sector agropecuario de interés regional”</t>
  </si>
  <si>
    <t>2024004250062</t>
  </si>
  <si>
    <t>Proyecto:  Fortalecimiento de la infraestructura física para la competitividad Productiva al servicio del departamento de Cundinamarca</t>
  </si>
  <si>
    <t>Inversión</t>
  </si>
  <si>
    <t>6/220/FC</t>
  </si>
  <si>
    <t>20240042500621709022</t>
  </si>
  <si>
    <t>6-4400</t>
  </si>
  <si>
    <t>022</t>
  </si>
  <si>
    <r>
      <rPr>
        <b/>
        <sz val="8"/>
        <rFont val="Gotham Narrow Book"/>
        <family val="3"/>
      </rPr>
      <t xml:space="preserve">Producto: </t>
    </r>
    <r>
      <rPr>
        <sz val="8"/>
        <rFont val="Gotham Narrow Book"/>
        <family val="3"/>
      </rPr>
      <t>Centros logísticos agropecuarios construidos</t>
    </r>
  </si>
  <si>
    <t>22</t>
  </si>
  <si>
    <t>SECTOR  EDUCACION</t>
  </si>
  <si>
    <t>01</t>
  </si>
  <si>
    <t>PROGRAMA:  Calidad, cobertura y fortalecimiento de la educación inicial, prescolar, básica y media</t>
  </si>
  <si>
    <t>204</t>
  </si>
  <si>
    <t>Meta Producto:  Mejorar la infraestructura de 500 ambientes escolares con el objetivo de fortalecer las condiciones de prestación del servicio escolar de la población matriculada.</t>
  </si>
  <si>
    <t>2024004250014</t>
  </si>
  <si>
    <t>Proyecto:  Construcción, mejoramiento y mantenimiento de la infraestructura física
de las instituciones educativas de los municipios del Departamento de Cundinamarca</t>
  </si>
  <si>
    <t>6/204/FC</t>
  </si>
  <si>
    <t>20240042500142201052</t>
  </si>
  <si>
    <t>3-0300</t>
  </si>
  <si>
    <t>052</t>
  </si>
  <si>
    <r>
      <rPr>
        <b/>
        <sz val="8"/>
        <rFont val="Gotham Narrow Book"/>
        <family val="3"/>
      </rPr>
      <t>Producto:</t>
    </r>
    <r>
      <rPr>
        <sz val="8"/>
        <rFont val="Gotham Narrow Book"/>
        <family val="3"/>
      </rPr>
      <t xml:space="preserve">   Infraestructura educativa mejorada</t>
    </r>
  </si>
  <si>
    <t>6/204/CC</t>
  </si>
  <si>
    <t>1-0500</t>
  </si>
  <si>
    <t>206</t>
  </si>
  <si>
    <t>Meta Producto.Construir 20 nuevas sedes educativas durante el cuatrienio.</t>
  </si>
  <si>
    <t>Proyecto. Construcción, mejoramiento y mantenimiento de la infraestructura física
de las instituciones educativas de los municipios del Departamento de Cundinamarca</t>
  </si>
  <si>
    <t>2.3</t>
  </si>
  <si>
    <t>6/206/CC</t>
  </si>
  <si>
    <t>20240042500142201051</t>
  </si>
  <si>
    <t>051</t>
  </si>
  <si>
    <r>
      <rPr>
        <b/>
        <sz val="8"/>
        <rFont val="Gotham Narrow Book"/>
        <family val="3"/>
      </rPr>
      <t>Producto:</t>
    </r>
    <r>
      <rPr>
        <sz val="8"/>
        <rFont val="Gotham Narrow Book"/>
        <family val="3"/>
      </rPr>
      <t xml:space="preserve"> Infraestructura educativa construida</t>
    </r>
  </si>
  <si>
    <t>SECTOR TRANSPORTE</t>
  </si>
  <si>
    <t>0 2</t>
  </si>
  <si>
    <t>PROGRAMA: Infraestructura red vial regional</t>
  </si>
  <si>
    <t>287</t>
  </si>
  <si>
    <t>Meta Producto: Intervenir 5.000 km de vías a través del Fondo Departamental de Caminos vecinales - "Caminos para quedarse".</t>
  </si>
  <si>
    <t>2024004250230</t>
  </si>
  <si>
    <t>Proyecto: Mejoramiento de la intercomunicación de la red vial regional “Caminos para quedarse” del Departamento de Cundinamarca</t>
  </si>
  <si>
    <t>6/287/FC</t>
  </si>
  <si>
    <t xml:space="preserve">20240042502302402021 </t>
  </si>
  <si>
    <t>021</t>
  </si>
  <si>
    <t xml:space="preserve">20240042502302402041 </t>
  </si>
  <si>
    <t>041</t>
  </si>
  <si>
    <t xml:space="preserve">20240042502302402112 </t>
  </si>
  <si>
    <t>112</t>
  </si>
  <si>
    <t>6/287/CC</t>
  </si>
  <si>
    <t>3-1600</t>
  </si>
  <si>
    <r>
      <rPr>
        <b/>
        <sz val="8"/>
        <rFont val="Gotham Narrow Book"/>
        <family val="3"/>
      </rPr>
      <t xml:space="preserve">Producto: </t>
    </r>
    <r>
      <rPr>
        <sz val="8"/>
        <rFont val="Gotham Narrow Book"/>
        <family val="3"/>
      </rPr>
      <t>Vía secundaria con mantenimiento periódico o rutinario</t>
    </r>
  </si>
  <si>
    <r>
      <rPr>
        <b/>
        <sz val="8"/>
        <rFont val="Gotham Narrow Book"/>
        <family val="3"/>
      </rPr>
      <t xml:space="preserve">Producto: </t>
    </r>
    <r>
      <rPr>
        <sz val="8"/>
        <rFont val="Gotham Narrow Book"/>
        <family val="3"/>
      </rPr>
      <t>Vía terciaria con mantenimiento periódico o rutinario</t>
    </r>
  </si>
  <si>
    <t>1-0600</t>
  </si>
  <si>
    <t xml:space="preserve">Meta Producto: Construir 1.200.000 m2 de placa huella para la productividad de las comunidades rurales </t>
  </si>
  <si>
    <t>2024004250010</t>
  </si>
  <si>
    <t>Proyecto: Mejoramiento de la intercomunicación de la red vial terciaria del Departamento de Cundinamarca</t>
  </si>
  <si>
    <t>6/288/FC</t>
  </si>
  <si>
    <t>20240042500102402042</t>
  </si>
  <si>
    <t>5-4102</t>
  </si>
  <si>
    <t>042</t>
  </si>
  <si>
    <r>
      <rPr>
        <b/>
        <sz val="8"/>
        <rFont val="Gotham Narrow Book"/>
        <family val="3"/>
      </rPr>
      <t xml:space="preserve">Producto: </t>
    </r>
    <r>
      <rPr>
        <sz val="8"/>
        <rFont val="Gotham Narrow Book"/>
        <family val="3"/>
      </rPr>
      <t>Placa huella construida.</t>
    </r>
  </si>
  <si>
    <t>6/288/CC</t>
  </si>
  <si>
    <t>289</t>
  </si>
  <si>
    <t>Meta Producto: Implementar un modelo eficiente de administración y gestión de la red vial regional.</t>
  </si>
  <si>
    <t>2024004250232</t>
  </si>
  <si>
    <t>Proyecto: Implementar un modelo eficiente de administración y gestión de la red vial regional.</t>
  </si>
  <si>
    <t>6/289/FC</t>
  </si>
  <si>
    <t>20240042502322402021</t>
  </si>
  <si>
    <r>
      <rPr>
        <b/>
        <sz val="8"/>
        <rFont val="Gotham Narrow Book"/>
        <family val="3"/>
      </rPr>
      <t xml:space="preserve">Producto: </t>
    </r>
    <r>
      <rPr>
        <sz val="8"/>
        <rFont val="Gotham Narrow Book"/>
        <family val="3"/>
      </rPr>
      <t xml:space="preserve"> Vía secundaria con mantenimiento periódico o rutinario</t>
    </r>
  </si>
  <si>
    <t>20240042502322402112</t>
  </si>
  <si>
    <t>Producto:  Vía terciaria con mantenimiento periódico o rutinario</t>
  </si>
  <si>
    <t>3-1601</t>
  </si>
  <si>
    <r>
      <rPr>
        <b/>
        <sz val="8"/>
        <rFont val="Gotham Narrow Book"/>
        <family val="3"/>
      </rPr>
      <t>Producto. -</t>
    </r>
    <r>
      <rPr>
        <sz val="8"/>
        <rFont val="Gotham Narrow Book"/>
        <family val="3"/>
      </rPr>
      <t xml:space="preserve">   Vía secundaria con mantenimiento periódico o rutinario</t>
    </r>
  </si>
  <si>
    <r>
      <rPr>
        <b/>
        <sz val="8"/>
        <rFont val="Gotham Narrow Book"/>
        <family val="3"/>
      </rPr>
      <t>Producto. -</t>
    </r>
    <r>
      <rPr>
        <sz val="8"/>
        <rFont val="Gotham Narrow Book"/>
        <family val="3"/>
      </rPr>
      <t xml:space="preserve">   Vía terciaria con mantenimiento periódico o rutinario</t>
    </r>
  </si>
  <si>
    <t>6/289/CC</t>
  </si>
  <si>
    <t>Meta Producto: Intervenir 250 Km de vías "Transformando nuestro territorio hacia la competitividad" para consolidar la conectividad y la cohesión regional.</t>
  </si>
  <si>
    <t>2024004250013</t>
  </si>
  <si>
    <t>Proyecto: Mejoramiento de la red vial secundaria del departamento de Cundinamarca</t>
  </si>
  <si>
    <t>6/290/CC</t>
  </si>
  <si>
    <t>20240042500132402006</t>
  </si>
  <si>
    <t>006</t>
  </si>
  <si>
    <r>
      <rPr>
        <b/>
        <sz val="8"/>
        <rFont val="Gotham Narrow Book"/>
        <family val="3"/>
      </rPr>
      <t xml:space="preserve">Proyecto: </t>
    </r>
    <r>
      <rPr>
        <sz val="8"/>
        <rFont val="Gotham Narrow Book"/>
        <family val="3"/>
      </rPr>
      <t>Vía secundaria mejorada</t>
    </r>
  </si>
  <si>
    <t>6/290/FC</t>
  </si>
  <si>
    <r>
      <rPr>
        <b/>
        <sz val="8"/>
        <rFont val="Gotham Narrow Book"/>
        <family val="3"/>
      </rPr>
      <t>Producto. -</t>
    </r>
    <r>
      <rPr>
        <sz val="8"/>
        <rFont val="Gotham Narrow Book"/>
        <family val="3"/>
      </rPr>
      <t xml:space="preserve"> Vía secundaria mejorada</t>
    </r>
  </si>
  <si>
    <t>20240042500132402018</t>
  </si>
  <si>
    <t>018</t>
  </si>
  <si>
    <r>
      <rPr>
        <b/>
        <sz val="8"/>
        <rFont val="Gotham Narrow Book"/>
        <family val="3"/>
      </rPr>
      <t>Producto. -</t>
    </r>
    <r>
      <rPr>
        <sz val="8"/>
        <rFont val="Gotham Narrow Book"/>
        <family val="3"/>
      </rPr>
      <t xml:space="preserve"> Vía secundaria rehabilitada</t>
    </r>
  </si>
  <si>
    <t>6-4500</t>
  </si>
  <si>
    <t>1-0302</t>
  </si>
  <si>
    <t>6-4502</t>
  </si>
  <si>
    <t>291</t>
  </si>
  <si>
    <t>Meta Producto: Mantener 2.000 Km de vías secundarias "Tejiendo Paisajes" que conectan territorios para el desarrollo turístico y productivo.</t>
  </si>
  <si>
    <t>2024004250019</t>
  </si>
  <si>
    <t>Proyecto: Mantenimiento de la red vial secundaria del departamento de Cundinamarca</t>
  </si>
  <si>
    <t>6/291/CC</t>
  </si>
  <si>
    <t>20240042500192402021</t>
  </si>
  <si>
    <t>6/291/FC</t>
  </si>
  <si>
    <t>1-0300</t>
  </si>
  <si>
    <t>Meta Producto:  Administrar el 100% del programa "Cundinamarca viaja contigo" en los corredores viales con esquema de recaudo.</t>
  </si>
  <si>
    <t>2024004250029</t>
  </si>
  <si>
    <t>Proyecto: Administración de corredores viales con caseta de recaudo en el Departamento de Cundinamarca</t>
  </si>
  <si>
    <t>6/292/CC</t>
  </si>
  <si>
    <t>20240042500292402027</t>
  </si>
  <si>
    <t>027</t>
  </si>
  <si>
    <r>
      <rPr>
        <b/>
        <sz val="8"/>
        <rFont val="Gotham Narrow Book"/>
        <family val="3"/>
      </rPr>
      <t xml:space="preserve">Proyecto: </t>
    </r>
    <r>
      <rPr>
        <sz val="8"/>
        <rFont val="Gotham Narrow Book"/>
        <family val="3"/>
      </rPr>
      <t>Peaje de la red vial secundaria con servicio de administración</t>
    </r>
  </si>
  <si>
    <t>6/292/FC</t>
  </si>
  <si>
    <t>1-0304</t>
  </si>
  <si>
    <t>1-0305</t>
  </si>
  <si>
    <t>1-0307</t>
  </si>
  <si>
    <t xml:space="preserve">Meta Producto: Intervenir 250 puentes "conectando territorios" para el desarrollo y bienestar social </t>
  </si>
  <si>
    <t>2024004250231</t>
  </si>
  <si>
    <t>Proyecto: Mejoramiento de la infraestructura de puentes regionales “Conectando Territorios” del Departamento de Cundinamarca</t>
  </si>
  <si>
    <t>6/293/CC</t>
  </si>
  <si>
    <t xml:space="preserve">20240042502312402015 </t>
  </si>
  <si>
    <t>015</t>
  </si>
  <si>
    <r>
      <t xml:space="preserve">Producto: </t>
    </r>
    <r>
      <rPr>
        <sz val="8"/>
        <rFont val="Gotham Narrow Book"/>
        <family val="3"/>
      </rPr>
      <t>Puente construido en vía secundaria</t>
    </r>
  </si>
  <si>
    <t>6/293/FC</t>
  </si>
  <si>
    <t>Meta Producto: Garantizar respuesta integral y eficaz al 100% de las emergencias viales ¡Cundinamarca!, vigilante y segura.</t>
  </si>
  <si>
    <t>2024004250154</t>
  </si>
  <si>
    <t>Proyecto: Prevención y atención de emergencias en la red vial regional del departamento de Cundinamarca.</t>
  </si>
  <si>
    <t>6/294/FC</t>
  </si>
  <si>
    <t>20240042501542409046</t>
  </si>
  <si>
    <t>046</t>
  </si>
  <si>
    <r>
      <t xml:space="preserve">Producto: </t>
    </r>
    <r>
      <rPr>
        <sz val="8"/>
        <rFont val="Gotham Narrow Book"/>
        <family val="3"/>
      </rPr>
      <t>Vía atendida por emergencias.</t>
    </r>
  </si>
  <si>
    <t>Meta Producto: Elaborar estudios y diseños a 300 kilómetros de vías para el desarrollo regional sostenible.</t>
  </si>
  <si>
    <t>2024004250234</t>
  </si>
  <si>
    <t>Proyecto: Estudios y diseños de vías para el desarrollo regional sostenible del Departamento de Cundinamarca</t>
  </si>
  <si>
    <t>6/295/FC</t>
  </si>
  <si>
    <t>20240042502342402118</t>
  </si>
  <si>
    <t>118</t>
  </si>
  <si>
    <r>
      <t xml:space="preserve">Producto: </t>
    </r>
    <r>
      <rPr>
        <sz val="8"/>
        <rFont val="Gotham Narrow Book"/>
        <family val="3"/>
      </rPr>
      <t>Estudios de preinversión para la red vial regional.</t>
    </r>
  </si>
  <si>
    <t>Meta Producto: EIntervenir 30 km de vías urbanas para el fortalecimiento turístico territorial</t>
  </si>
  <si>
    <t>2024004250233</t>
  </si>
  <si>
    <t>Proyecto: Mejoramiento de la red vial urbana del Departamento de Cundinamarca</t>
  </si>
  <si>
    <t>6/296/CC</t>
  </si>
  <si>
    <t>20240042502332402114</t>
  </si>
  <si>
    <t>114</t>
  </si>
  <si>
    <r>
      <rPr>
        <b/>
        <sz val="8"/>
        <color theme="1"/>
        <rFont val="Gotham Narrow Book"/>
        <family val="3"/>
      </rPr>
      <t xml:space="preserve">Producto: </t>
    </r>
    <r>
      <rPr>
        <sz val="8"/>
        <color theme="1"/>
        <rFont val="Gotham Narrow Book"/>
        <family val="3"/>
      </rPr>
      <t>Vía urbana mejorada</t>
    </r>
  </si>
  <si>
    <t>6/296/FC</t>
  </si>
  <si>
    <t>Programa: Seguridad de transporte</t>
  </si>
  <si>
    <t>300</t>
  </si>
  <si>
    <t>Meta Producto: Intervenir 70 km de cicloinfraestructura.</t>
  </si>
  <si>
    <t>2024004250236</t>
  </si>
  <si>
    <t>Proyecto: Construcción de Cicloinfraestrcutura en el departamento de Cundinamarca.</t>
  </si>
  <si>
    <t>6/300/FC</t>
  </si>
  <si>
    <t>5-4100</t>
  </si>
  <si>
    <t>019</t>
  </si>
  <si>
    <r>
      <t xml:space="preserve">Producto: </t>
    </r>
    <r>
      <rPr>
        <sz val="8"/>
        <color rgb="FF000000"/>
        <rFont val="Gotham Narrow Book"/>
        <family val="3"/>
      </rPr>
      <t>Cicloinfraestructura construida</t>
    </r>
  </si>
  <si>
    <t>6/300/CC</t>
  </si>
  <si>
    <t>058</t>
  </si>
  <si>
    <t>1-0104</t>
  </si>
  <si>
    <t>SECTOR CULTURA</t>
  </si>
  <si>
    <t>Programa. -  Promoción y acceso efectivo a procesos culturales y artísticos.</t>
  </si>
  <si>
    <t>211</t>
  </si>
  <si>
    <t xml:space="preserve">Meta Producto. - Intervenir 30 infraestructuras culturales para el servicio de la comunidad cundinamarquesa. </t>
  </si>
  <si>
    <t>2024004250214</t>
  </si>
  <si>
    <t>Proyecto. - Fortalecimiento de los equipamientos culturales que permitan el libre ejercicio de los derechos culturales en el departamento de Cundinamarca.</t>
  </si>
  <si>
    <t>6/211/CC</t>
  </si>
  <si>
    <t>20240042502143301088</t>
  </si>
  <si>
    <t>088</t>
  </si>
  <si>
    <r>
      <t xml:space="preserve">Producto. - </t>
    </r>
    <r>
      <rPr>
        <sz val="8"/>
        <color rgb="FF000000"/>
        <rFont val="Gotham Narrow Book"/>
        <family val="3"/>
      </rPr>
      <t>Centros culturales construidos.</t>
    </r>
  </si>
  <si>
    <t>202400425021433010090</t>
  </si>
  <si>
    <t>090</t>
  </si>
  <si>
    <r>
      <t xml:space="preserve">Producto. - </t>
    </r>
    <r>
      <rPr>
        <sz val="8"/>
        <color rgb="FF000000"/>
        <rFont val="Gotham Narrow Book"/>
        <family val="3"/>
      </rPr>
      <t xml:space="preserve">Centros culturales adecuados </t>
    </r>
  </si>
  <si>
    <t>02</t>
  </si>
  <si>
    <t>Programa: Gestión, protección y salvaguardia del patrimonio cultural colombiano</t>
  </si>
  <si>
    <t>212</t>
  </si>
  <si>
    <t>Meta Producto: Intervenir 10 inmuebles declarados de patrimonio material de la nación o del departamento fortaleciendo nuestra identidad cultural.</t>
  </si>
  <si>
    <t>Proyecto: Protección y salvaguarda del patrimonio cultural material y el libre ejercicio de los derechos culturales en el Departamento de Cundinamarca</t>
  </si>
  <si>
    <t>6/212/CC</t>
  </si>
  <si>
    <t>073</t>
  </si>
  <si>
    <r>
      <t xml:space="preserve">Producto: </t>
    </r>
    <r>
      <rPr>
        <sz val="8"/>
        <color rgb="FF000000"/>
        <rFont val="Gotham Narrow Book"/>
        <family val="3"/>
      </rPr>
      <t>Servicios de restauración del patrimonio cultural material inmueble</t>
    </r>
  </si>
  <si>
    <t>SECTOR COMERCIO, INDUSTRIA Y TURISMO</t>
  </si>
  <si>
    <t>PROGRAMA. PRODUCTIVIDAD Y COMPETITIVIDAD DE LAS EMPRESAS COLOMBIANAS</t>
  </si>
  <si>
    <t>311</t>
  </si>
  <si>
    <t>Meta Producto. - Implementar en 20 municipios el programa "Pueblos Dorados".</t>
  </si>
  <si>
    <t>2024004250242</t>
  </si>
  <si>
    <t>Proyecto. -  Fortalecimiento del programa pueblos dorados en el departamento de Cundinamarca</t>
  </si>
  <si>
    <t>6/311/FC</t>
  </si>
  <si>
    <t>20240042502423502113</t>
  </si>
  <si>
    <t>113</t>
  </si>
  <si>
    <r>
      <rPr>
        <b/>
        <sz val="8"/>
        <color theme="1"/>
        <rFont val="Gotham Narrow Book"/>
        <family val="3"/>
      </rPr>
      <t>Producto. -</t>
    </r>
    <r>
      <rPr>
        <sz val="8"/>
        <color theme="1"/>
        <rFont val="Gotham Narrow Book"/>
        <family val="3"/>
      </rPr>
      <t xml:space="preserve">  Equipamiento turístico construido</t>
    </r>
  </si>
  <si>
    <t>6/311/CC</t>
  </si>
  <si>
    <t>SECTOR VIVIENDA, CIUDAD Y TERRITORIO</t>
  </si>
  <si>
    <t>Programa: Ordenamiento territorial y desarrollo urbano</t>
  </si>
  <si>
    <t>301</t>
  </si>
  <si>
    <t>Meta Producto: Intervenir 150.000 m2 de espacios comunitarios "Caminando, conociendo y disfrutando Cundinamarca" que generen entornos seguros, recreativos y de sana convivencia.</t>
  </si>
  <si>
    <t>Proyecto: Adecuación y construcción de espacio público en el departamento de Cundinamarca</t>
  </si>
  <si>
    <t>6/301/CC</t>
  </si>
  <si>
    <t xml:space="preserve"> 20240042502364002019</t>
  </si>
  <si>
    <r>
      <t xml:space="preserve">Producto: </t>
    </r>
    <r>
      <rPr>
        <sz val="8"/>
        <color rgb="FF000000"/>
        <rFont val="Gotham Narrow Book"/>
        <family val="3"/>
      </rPr>
      <t>Espacio publico construido.</t>
    </r>
  </si>
  <si>
    <t xml:space="preserve"> 20240042502364002020</t>
  </si>
  <si>
    <t>020</t>
  </si>
  <si>
    <r>
      <t xml:space="preserve">Producto: </t>
    </r>
    <r>
      <rPr>
        <sz val="8"/>
        <color rgb="FF000000"/>
        <rFont val="Gotham Narrow Book"/>
        <family val="3"/>
      </rPr>
      <t>Espacio público adecuado</t>
    </r>
  </si>
  <si>
    <t>6/301/FC</t>
  </si>
  <si>
    <t>41</t>
  </si>
  <si>
    <t>SECTOR INCLUSIÓN SOCIAL Y RECONCILIACIÓN</t>
  </si>
  <si>
    <t>03</t>
  </si>
  <si>
    <t>Programa. - Inclusión social y productiva para la población en situación de vulnerabilidad</t>
  </si>
  <si>
    <t>Meta Producto. - Intervenir 40 espacios o casas de la mujer destinados a las labores del cuidado y del mejoramiento de las condiciones de vida para las mujeres del Departamento y su núcleo familiar.</t>
  </si>
  <si>
    <t>2024004250151</t>
  </si>
  <si>
    <t>Proyecto. - Mejoramiento y adecuación de espacios para le cuidado, bienestar social y familiar de las mujeres en Cundinamarca</t>
  </si>
  <si>
    <t>6/058/CC</t>
  </si>
  <si>
    <t>20240042501514103025</t>
  </si>
  <si>
    <t>025</t>
  </si>
  <si>
    <r>
      <rPr>
        <b/>
        <sz val="8"/>
        <color rgb="FF000000"/>
        <rFont val="Gotham Narrow Book"/>
        <family val="3"/>
      </rPr>
      <t xml:space="preserve">Producto. - </t>
    </r>
    <r>
      <rPr>
        <sz val="8"/>
        <color rgb="FF000000"/>
        <rFont val="Gotham Narrow Book"/>
        <family val="3"/>
      </rPr>
      <t xml:space="preserve"> Centros comunitarios construidos</t>
    </r>
  </si>
  <si>
    <t>04</t>
  </si>
  <si>
    <t>Programa. -Atención integral de población en situación permanente de desprotección social y/o familiar</t>
  </si>
  <si>
    <t>203</t>
  </si>
  <si>
    <t xml:space="preserve">Meta Producto. - Realizar 15 obras de infraestructura social, orientadas a atender las necesidades específicas de la niñez, el adulto mayor y la población con discapacidad. </t>
  </si>
  <si>
    <t>2024004250093</t>
  </si>
  <si>
    <t>Proyecto. - Construcción y adecuación de hogares de atención al adulto mayor y centros de vida sensorial en el departamento de cundinamarca</t>
  </si>
  <si>
    <t>6/203/CC</t>
  </si>
  <si>
    <t>20240042500934104006</t>
  </si>
  <si>
    <r>
      <rPr>
        <b/>
        <sz val="8"/>
        <color rgb="FF000000"/>
        <rFont val="Gotham Narrow Book"/>
        <family val="3"/>
      </rPr>
      <t>Producto. -</t>
    </r>
    <r>
      <rPr>
        <sz val="8"/>
        <color rgb="FF000000"/>
        <rFont val="Gotham Narrow Book"/>
        <family val="3"/>
      </rPr>
      <t xml:space="preserve"> Centros de protección social para el adulto mayor construidos.</t>
    </r>
  </si>
  <si>
    <t>SECTOR DEPORTE Y RECREACIÓN</t>
  </si>
  <si>
    <t>Programa: Formación y preparación de deportistas</t>
  </si>
  <si>
    <t>207</t>
  </si>
  <si>
    <t>Meta Producto: Intervenir 200 escenarios y espacios deportivos que contribuyan al fomento de la práctica del deporte, la actividad física y la recreación</t>
  </si>
  <si>
    <t xml:space="preserve">2024004250044 </t>
  </si>
  <si>
    <t>Proyecto: Construcción e intervención de escenarios deportivos en el Departamento de Cundinamarca</t>
  </si>
  <si>
    <t>6/207/CC</t>
  </si>
  <si>
    <t xml:space="preserve">20240042500444302066 </t>
  </si>
  <si>
    <t>066</t>
  </si>
  <si>
    <r>
      <t xml:space="preserve">Producto: </t>
    </r>
    <r>
      <rPr>
        <sz val="8"/>
        <color rgb="FF000000"/>
        <rFont val="Gotham Narrow Book"/>
        <family val="3"/>
      </rPr>
      <t>Polideportivos construidos y dotados</t>
    </r>
  </si>
  <si>
    <t>2024004250044302067</t>
  </si>
  <si>
    <t>067</t>
  </si>
  <si>
    <r>
      <t xml:space="preserve">Producto: </t>
    </r>
    <r>
      <rPr>
        <sz val="8"/>
        <color rgb="FF000000"/>
        <rFont val="Gotham Narrow Book"/>
        <family val="3"/>
      </rPr>
      <t>Polideportivos adecuados</t>
    </r>
  </si>
  <si>
    <t>3-8000</t>
  </si>
  <si>
    <t>45</t>
  </si>
  <si>
    <t>SECTOR GOBIERNO TERRITORIAL</t>
  </si>
  <si>
    <t>Programa. - Fortalecimiento de la Convivencia y la Seguridad Ciudadana.</t>
  </si>
  <si>
    <t>371</t>
  </si>
  <si>
    <t>Meta Producto. - Intervenir 20 infraestructuras con construcción y/o dotaciones destinadas para el funcionamiento de entidades territoriales impulsando el plan "Modernización para la Gobernanza y la Gobernabilidad".</t>
  </si>
  <si>
    <t>2024004250161</t>
  </si>
  <si>
    <t>Proyecto. - Mejoramiento de las casas de gobierno de los municipios del departamento de Cundinamarca</t>
  </si>
  <si>
    <t>6/371/CC</t>
  </si>
  <si>
    <t>20240042501614501072</t>
  </si>
  <si>
    <t>072</t>
  </si>
  <si>
    <r>
      <t xml:space="preserve">Producto. - </t>
    </r>
    <r>
      <rPr>
        <sz val="8"/>
        <color rgb="FF000000"/>
        <rFont val="Gotham Narrow Book"/>
        <family val="3"/>
      </rPr>
      <t xml:space="preserve"> Infraestructura de soporte construida y dotada</t>
    </r>
  </si>
  <si>
    <t>037</t>
  </si>
  <si>
    <t>Meta Producto. - Apoyar financieramente la construcción y dotación de 5 infraestructuras para la protección y el bienestar animal.</t>
  </si>
  <si>
    <t>2024004250239</t>
  </si>
  <si>
    <t>Proyecto.- Fortalecimiento de la infraestructura física para la protección y bienestar animal en el departamento de Cundinamarca</t>
  </si>
  <si>
    <t>6/037/CC</t>
  </si>
  <si>
    <t>20240042502394501058</t>
  </si>
  <si>
    <t>Total Presupuesto de Inversión Instituto de Infraestructura y Concesiones de Cundinamarca</t>
  </si>
  <si>
    <t>POAI SISTEMA</t>
  </si>
  <si>
    <t>META</t>
  </si>
  <si>
    <t xml:space="preserve">DESCRIPCIÓN </t>
  </si>
  <si>
    <t>TOTAL POAI 2025</t>
  </si>
  <si>
    <t>1.1</t>
  </si>
  <si>
    <t>1.1.02</t>
  </si>
  <si>
    <t>1.1.02.02</t>
  </si>
  <si>
    <t>1.1.02.02.033</t>
  </si>
  <si>
    <t>9/999/CC</t>
  </si>
  <si>
    <t>Peajes</t>
  </si>
  <si>
    <t>1.1.02.02.084</t>
  </si>
  <si>
    <t>9/999/AC</t>
  </si>
  <si>
    <t>Transferencias corrientes</t>
  </si>
  <si>
    <t>Otras unidades de gobierno</t>
  </si>
  <si>
    <t>1.2</t>
  </si>
  <si>
    <t>Recursos de capital</t>
  </si>
  <si>
    <t>1.2.07</t>
  </si>
  <si>
    <t>1.2.07.01</t>
  </si>
  <si>
    <t>1.2.07.01.001</t>
  </si>
  <si>
    <t>Banca comercial</t>
  </si>
  <si>
    <t>1.2.13</t>
  </si>
  <si>
    <t>Recursos no apropiados</t>
  </si>
  <si>
    <t>1.2.13.02</t>
  </si>
  <si>
    <t xml:space="preserve">SECCION PRESUPUESTAL 1223 </t>
  </si>
  <si>
    <t>INGRESO</t>
  </si>
  <si>
    <t>INSTITUTO DE INFRAESTRUCTURA Y CONCESIONES DE CUNDINAMARCA ICCU</t>
  </si>
  <si>
    <t>Código</t>
  </si>
  <si>
    <t>AREA FUNCIONAL</t>
  </si>
  <si>
    <t>PROGRAMA DE FINANCIACION</t>
  </si>
  <si>
    <t>FONDO</t>
  </si>
  <si>
    <t>Concepto</t>
  </si>
  <si>
    <r>
      <t>Proyectado Recaudar</t>
    </r>
    <r>
      <rPr>
        <b/>
        <sz val="10"/>
        <color theme="1"/>
        <rFont val="Arial Narrow"/>
        <family val="2"/>
      </rPr>
      <t xml:space="preserve"> 2025</t>
    </r>
  </si>
  <si>
    <t>1</t>
  </si>
  <si>
    <t>Ingresos</t>
  </si>
  <si>
    <t>Ingresos Corrientes</t>
  </si>
  <si>
    <t>Ingresos no tributarios</t>
  </si>
  <si>
    <t>Tasas y derechos administrativos</t>
  </si>
  <si>
    <t>Tasas fondos de seguridad</t>
  </si>
  <si>
    <t>1.2.02</t>
  </si>
  <si>
    <t>Excedentes financieros</t>
  </si>
  <si>
    <t>1.2.02.01</t>
  </si>
  <si>
    <t>Establecimientos públicos</t>
  </si>
  <si>
    <t>Recursos de credito interno</t>
  </si>
  <si>
    <t>Recursos de contratos de emprestito interno</t>
  </si>
  <si>
    <t>Banca Comercial</t>
  </si>
  <si>
    <t>Reintegros y otros recursos no apropiados</t>
  </si>
  <si>
    <t>SERVICIO A LA DEUDA</t>
  </si>
  <si>
    <r>
      <t xml:space="preserve">Proyectado </t>
    </r>
    <r>
      <rPr>
        <b/>
        <sz val="10"/>
        <color theme="1"/>
        <rFont val="Arial Narrow"/>
        <family val="2"/>
      </rPr>
      <t xml:space="preserve"> 2025</t>
    </r>
  </si>
  <si>
    <t>2.2</t>
  </si>
  <si>
    <t>Servicio de la deuda pública</t>
  </si>
  <si>
    <t>2.2.2</t>
  </si>
  <si>
    <t>Servicio de la deuda pública interna</t>
  </si>
  <si>
    <t>2.2.2.01</t>
  </si>
  <si>
    <t>Principal</t>
  </si>
  <si>
    <t>2.2.2.01.02</t>
  </si>
  <si>
    <t>Préstamos</t>
  </si>
  <si>
    <t>2.2.2.01.02.002</t>
  </si>
  <si>
    <t>Entidades financieras</t>
  </si>
  <si>
    <t>2.2.2.01.02.002.02</t>
  </si>
  <si>
    <t>2.2.2.01.02.002.02.03</t>
  </si>
  <si>
    <t>2.2.2.02</t>
  </si>
  <si>
    <t>Intereses</t>
  </si>
  <si>
    <t>2.2.2.02.02</t>
  </si>
  <si>
    <t>2.2.2.02.02.002</t>
  </si>
  <si>
    <t>2.2.2.02.02.002.02</t>
  </si>
  <si>
    <t>2.2.2.02.02.002.02.03</t>
  </si>
  <si>
    <t>2.2.2.03</t>
  </si>
  <si>
    <t>Comisiones y otros gastos</t>
  </si>
  <si>
    <t>2.2.2.03.02</t>
  </si>
  <si>
    <t>2.2.2.03.02.002</t>
  </si>
  <si>
    <t>2.2.2.03.02.002.02</t>
  </si>
  <si>
    <t xml:space="preserve">TOTAL GASTOS SERVICIO DE LA DEUDA PÚBLICA </t>
  </si>
  <si>
    <t>GASTOS DE FUNCIONAMIENTO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</si>
  <si>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</si>
  <si>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</si>
  <si>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</si>
  <si>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</si>
  <si>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</si>
  <si>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</si>
  <si>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</si>
  <si>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</si>
  <si>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</si>
  <si>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</si>
  <si>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</si>
  <si>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</si>
  <si>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2.1.1.01.01.001.02</t>
  </si>
  <si>
    <t>Horas extras, dominicales, festivos y recargos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</si>
  <si>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</si>
  <si>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</si>
  <si>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</si>
  <si>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</si>
  <si>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</si>
  <si>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</si>
  <si>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</si>
  <si>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</si>
  <si>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</si>
  <si>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</si>
  <si>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2.1.1.01.01.001.09</t>
  </si>
  <si>
    <t>Prima técnica salarial</t>
  </si>
  <si>
    <t>2.1.1.01.01.002</t>
  </si>
  <si>
    <t>Factores salariales especiales</t>
  </si>
  <si>
    <t>2.1.1.01.01.002.12</t>
  </si>
  <si>
    <t>Prima de antigüedad</t>
  </si>
  <si>
    <t>2.1.1.01.01.002.12.01</t>
  </si>
  <si>
    <t xml:space="preserve">Beneficios a los empleados a corto plazo 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</si>
  <si>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</si>
  <si>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</si>
  <si>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</si>
  <si>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</si>
  <si>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</si>
  <si>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</si>
  <si>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</si>
  <si>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 xml:space="preserve">Aportes de cesantías 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</si>
  <si>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</si>
  <si>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</si>
  <si>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</si>
  <si>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</si>
  <si>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</si>
  <si>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</si>
  <si>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</si>
  <si>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</si>
  <si>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</si>
  <si>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</si>
  <si>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</si>
  <si>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</si>
  <si>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</si>
  <si>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</si>
  <si>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</si>
  <si>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</si>
  <si>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</si>
  <si>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2.1.1.01.03.020</t>
  </si>
  <si>
    <t>Estímulos a los empleados del Estado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</si>
  <si>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</si>
  <si>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</si>
  <si>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</si>
  <si>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</si>
  <si>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</si>
  <si>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</si>
  <si>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</si>
  <si>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</si>
  <si>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</si>
  <si>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</si>
  <si>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</si>
  <si>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</si>
  <si>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2.1.2.01.01.003.03.02</t>
  </si>
  <si>
    <t>Maquinaria de informática y sus partes, piezas y accesorios</t>
  </si>
  <si>
    <t>2.1.2.01.01.003.07</t>
  </si>
  <si>
    <t>Equipo de transporte</t>
  </si>
  <si>
    <t>2.1.2.01.01.003.07.01</t>
  </si>
  <si>
    <t>Vehículos automotores, remolques y semirremolques; y sus partes, piezas y accesorios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</si>
  <si>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</si>
  <si>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</si>
  <si>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</si>
  <si>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</si>
  <si>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</si>
  <si>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</si>
  <si>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2.1.2.01.01.004.01.01.02</t>
  </si>
  <si>
    <t>Muebles del tipo utilizado en la oficina</t>
  </si>
  <si>
    <t>2.1.2.01.01.005</t>
  </si>
  <si>
    <t>Otros activos fijos</t>
  </si>
  <si>
    <t>2.1.2.01.01.005.02</t>
  </si>
  <si>
    <t>Productos de la propiedad intelectual</t>
  </si>
  <si>
    <t>2.1.2.01.01.005.02.03</t>
  </si>
  <si>
    <t>Programas de informática y bases de datos</t>
  </si>
  <si>
    <t>2.1.2.01.01.005.02.03.01</t>
  </si>
  <si>
    <t>Programas de informática</t>
  </si>
  <si>
    <t>2.1.2.01.01.005.02.03.01.01</t>
  </si>
  <si>
    <t>Paquetes de software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</si>
  <si>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</si>
  <si>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</si>
  <si>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</si>
  <si>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</si>
  <si>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</si>
  <si>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</si>
  <si>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2.1.2.02.01.003</t>
  </si>
  <si>
    <t>Otros bienes transportables (excepto productos metálicos, maquinaria y equipo)</t>
  </si>
  <si>
    <t>2.1.2.02.01.004</t>
  </si>
  <si>
    <t>Productos metálicos, maquinaria y equipo</t>
  </si>
  <si>
    <t>2.1.2.02.02</t>
  </si>
  <si>
    <t>Adquisición de servicios</t>
  </si>
  <si>
    <t>2.1.2.02.02.006</t>
  </si>
  <si>
    <t>Comercio y distribución; alojamiento; servicios de suministro de comidas y bebidas; servicios de transporte; y servicios de distribución de electricidad, gas y agua</t>
  </si>
  <si>
    <t>2.1.2.02.02.007</t>
  </si>
  <si>
    <t>Servicios financieros y servicios conexos; servicios inmobiliarios; y servicios de arrendamiento y leasing</t>
  </si>
  <si>
    <t>2.1.2.02.02.008</t>
  </si>
  <si>
    <t xml:space="preserve">Servicios prestados a las empresas y servicios de producción </t>
  </si>
  <si>
    <t>2.1.2.02.02.009</t>
  </si>
  <si>
    <t>Servicios para la comunidad, sociales y personales</t>
  </si>
  <si>
    <t>2.1.2.02.02.010</t>
  </si>
  <si>
    <t>Viáticos de los funcionarios en comisión</t>
  </si>
  <si>
    <t>2.1.3</t>
  </si>
  <si>
    <t>2.1.3.07</t>
  </si>
  <si>
    <t>Prestaciones para cubrir riesgos sociales</t>
  </si>
  <si>
    <t>2.1.3.07.03</t>
  </si>
  <si>
    <t>Prestaciones sociales asumidas por el gobierno</t>
  </si>
  <si>
    <t>2.1.3.07.03.013</t>
  </si>
  <si>
    <t>Afiliación Riesgos Laborales contratistas Grado IV y V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</si>
  <si>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</si>
  <si>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</si>
  <si>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</si>
  <si>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</si>
  <si>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</si>
  <si>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</si>
  <si>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2.1.7</t>
  </si>
  <si>
    <t>Disminución de pasivos</t>
  </si>
  <si>
    <t>2.1.7.01</t>
  </si>
  <si>
    <t>Cesantías</t>
  </si>
  <si>
    <t>2.1.7.01.02</t>
  </si>
  <si>
    <t>Cesantías parciales</t>
  </si>
  <si>
    <t>2.1.8</t>
  </si>
  <si>
    <t>Gastos por tributos, tasas, contribuciones, multas, sanciones e intereses de mora</t>
  </si>
  <si>
    <t>2.1.8.01</t>
  </si>
  <si>
    <t>Impuestos</t>
  </si>
  <si>
    <t>2.1.8.01.51</t>
  </si>
  <si>
    <t>Impuesto sobre vehículos automotores</t>
  </si>
  <si>
    <t>2.1.8.04</t>
  </si>
  <si>
    <t>Contribuciones</t>
  </si>
  <si>
    <t>2.1.8.04.01</t>
  </si>
  <si>
    <t>Cuota de fiscalización y auditaje</t>
  </si>
  <si>
    <t>TOTAL GASTOS DE FUNCIONAMIENTO</t>
  </si>
  <si>
    <t>1.1.02.02.06</t>
  </si>
  <si>
    <t xml:space="preserve">Transferencias Corrientes </t>
  </si>
  <si>
    <t>1.1.02.02.06.006</t>
  </si>
  <si>
    <t xml:space="preserve">Transferencias de otras entidades del gobierno general </t>
  </si>
  <si>
    <t>1.1.02.02.06.006.06</t>
  </si>
  <si>
    <r>
      <rPr>
        <b/>
        <sz val="8"/>
        <rFont val="Gotham Narrow Book"/>
        <family val="3"/>
      </rPr>
      <t>Producto.</t>
    </r>
    <r>
      <rPr>
        <sz val="8"/>
        <rFont val="Gotham Narrow Book"/>
        <family val="3"/>
      </rPr>
      <t xml:space="preserve"> Vía secundaria con mantenimiento periódico o rutinario</t>
    </r>
  </si>
  <si>
    <r>
      <rPr>
        <b/>
        <sz val="8"/>
        <rFont val="Gotham Narrow Book"/>
        <family val="3"/>
      </rPr>
      <t>Producto.</t>
    </r>
    <r>
      <rPr>
        <sz val="8"/>
        <rFont val="Gotham Narrow Book"/>
        <family val="3"/>
      </rPr>
      <t>Vía terciaria mejorada</t>
    </r>
  </si>
  <si>
    <r>
      <rPr>
        <b/>
        <sz val="8"/>
        <rFont val="Gotham Narrow Book"/>
        <family val="3"/>
      </rPr>
      <t xml:space="preserve">Producto. </t>
    </r>
    <r>
      <rPr>
        <sz val="8"/>
        <rFont val="Gotham Narrow Book"/>
        <family val="3"/>
      </rPr>
      <t>Vía terciaria con mantenimiento periódico o rutinario</t>
    </r>
  </si>
  <si>
    <r>
      <rPr>
        <b/>
        <sz val="8"/>
        <rFont val="Gotham Narrow Book"/>
        <family val="3"/>
      </rPr>
      <t>Producto.</t>
    </r>
    <r>
      <rPr>
        <sz val="8"/>
        <rFont val="Gotham Narrow Book"/>
        <family val="3"/>
      </rPr>
      <t xml:space="preserve"> Vía terciaria con mantenimiento periódico o rutinario</t>
    </r>
  </si>
  <si>
    <r>
      <rPr>
        <b/>
        <sz val="8"/>
        <color rgb="FF000000"/>
        <rFont val="Gotham Narrow Book"/>
        <family val="3"/>
      </rPr>
      <t>Producto. -</t>
    </r>
    <r>
      <rPr>
        <sz val="8"/>
        <color rgb="FF000000"/>
        <rFont val="Gotham Narrow Book"/>
        <family val="3"/>
      </rPr>
      <t xml:space="preserve"> Infraestructura para el bienestar animal construida y dotada</t>
    </r>
  </si>
  <si>
    <t>20240042500763302073</t>
  </si>
  <si>
    <t>2024004250076</t>
  </si>
  <si>
    <t>BPIN</t>
  </si>
  <si>
    <t>NOMBRE DE PROYECTO</t>
  </si>
  <si>
    <t>FECHA  DE ACTUALIZACIÓN</t>
  </si>
  <si>
    <t xml:space="preserve">TOTAL </t>
  </si>
  <si>
    <t>9/999/FC</t>
  </si>
  <si>
    <t>6/300/AC</t>
  </si>
  <si>
    <t>1-0101</t>
  </si>
  <si>
    <t>PLAN OPERATIVO ANUAL DE INVERSION 2025</t>
  </si>
  <si>
    <t>ESTRUCTURA/
NIVEL</t>
  </si>
  <si>
    <t>CÓDIGO PLAN/
BPIN-PRODUCTO</t>
  </si>
  <si>
    <t>CONCEPTO</t>
  </si>
  <si>
    <t>CCPET</t>
  </si>
  <si>
    <t>DESCRIPCION</t>
  </si>
  <si>
    <t>PROGRAMA PRESUPUESATARIO</t>
  </si>
  <si>
    <t>DESCRIPCIÓN FONDO</t>
  </si>
  <si>
    <t>AUTORIZACIÓN LEGAL</t>
  </si>
  <si>
    <t>PRESUPUESTO VIGENCIA</t>
  </si>
  <si>
    <t>Centro Gestor</t>
  </si>
  <si>
    <t>1223</t>
  </si>
  <si>
    <t>INSTITUTO DE INFRAESTRUCTURA Y CONCESIONES DE CUNDINAMARCA "ICCU"</t>
  </si>
  <si>
    <t/>
  </si>
  <si>
    <t>Plan de Desarrollo</t>
  </si>
  <si>
    <t>GOBERNANDO: MÁS QUE UN PLAN</t>
  </si>
  <si>
    <t>Sector</t>
  </si>
  <si>
    <t>AGRICULTURA Y DESARROLLO RURAL</t>
  </si>
  <si>
    <t>Programa</t>
  </si>
  <si>
    <t>1709</t>
  </si>
  <si>
    <t>INFRAESTRUCTURA PRODUCTIVA Y COMERCIALIZACIÓN</t>
  </si>
  <si>
    <t>Meta producto</t>
  </si>
  <si>
    <t>Intervenir 20 infraestructuras del sector agropecuario de interés regional.</t>
  </si>
  <si>
    <t>Proyecto</t>
  </si>
  <si>
    <t>2024/004250062</t>
  </si>
  <si>
    <t>FORTALECIMIENTO DE LA INFRAESTRUCTURA FÍSICA PARA LA COMPETITIVIDAD PRODUCTIVA AL SERVICIO DEL DEPARTAMENTO DE CUNDINAMARCA</t>
  </si>
  <si>
    <t>1709022</t>
  </si>
  <si>
    <t>Centros logísticos agropecuarios construidos (Producto principal del proyecto)</t>
  </si>
  <si>
    <t>23</t>
  </si>
  <si>
    <t>Inversion</t>
  </si>
  <si>
    <t>6/220/CC</t>
  </si>
  <si>
    <t>2024/004250062/1709022</t>
  </si>
  <si>
    <t>Crédito Interno</t>
  </si>
  <si>
    <t>Ordenanza 001 de 2024 - Ordenanza 08 de 2024</t>
  </si>
  <si>
    <t>EDUCACIÓN</t>
  </si>
  <si>
    <t>2201</t>
  </si>
  <si>
    <t>CALIDAD, COBERTURA Y FORTALECIMIENTO DE LA EDUCACIÓN INICIAL, PRESCOLAR, BÁSICA Y MEDIA</t>
  </si>
  <si>
    <t>Mejorar la infraestructura de 500 ambientes escolares con el objetivo de fortalecer las condiciones de prestación del servicio escolar de la población matriculada.</t>
  </si>
  <si>
    <t>2024/004250014</t>
  </si>
  <si>
    <t>CONSTRUCCIÓN , MEJORAMIENTO Y MANTENIMIENTO DE LA INFRAESTRUCTURA FÍSICA DE LAS INSTITUCIONES EDUCATIVAS DE LOS MUNICIPIOS DEL DEPARTAMENTO DE CUNDINAMARCA</t>
  </si>
  <si>
    <t>2201052</t>
  </si>
  <si>
    <t>Infraestructura educativa mejorada (Producto principal del proyecto)</t>
  </si>
  <si>
    <t>2024/004250014/2201052</t>
  </si>
  <si>
    <t>Ingreso Corriente de</t>
  </si>
  <si>
    <t>Ordenanza 001 de 2024</t>
  </si>
  <si>
    <t>80% Estam pro-desarr</t>
  </si>
  <si>
    <t>Construir 20 nuevas sedes educativas durante el cuatrienio.</t>
  </si>
  <si>
    <t>2201051</t>
  </si>
  <si>
    <t>Infraestructura educativa construida</t>
  </si>
  <si>
    <t>2024/004250014/2201051</t>
  </si>
  <si>
    <t>24</t>
  </si>
  <si>
    <t>TRANSPORTE</t>
  </si>
  <si>
    <t>2402</t>
  </si>
  <si>
    <t>INFRAESTRUCTURA RED VIAL REGIONAL</t>
  </si>
  <si>
    <t>Intervenir 5.000 km de vías a través del Fondo Departamental de Caminos vecinales - "Caminos para quedarse".</t>
  </si>
  <si>
    <t>2024/004250230</t>
  </si>
  <si>
    <t>MEJORAMIENTO DE LA INTERCOMUNICACIÓN DE LA RED VIAL REGIONAL “CAMINOS PARA QUEDARSE” DEL DEPARTAMENTO DE CUNDINAMARCA</t>
  </si>
  <si>
    <t>2402021</t>
  </si>
  <si>
    <t>Vía secundaria con mantenimiento periódico o rutinario</t>
  </si>
  <si>
    <t>2024/004250230/2402021</t>
  </si>
  <si>
    <t>Recurso Ordinario</t>
  </si>
  <si>
    <t>Ordenanza 001 del 2024</t>
  </si>
  <si>
    <t>Sobretas ACPM</t>
  </si>
  <si>
    <t>2402041</t>
  </si>
  <si>
    <t>Vía terciaria mejorada</t>
  </si>
  <si>
    <t>2024/004250230/2402041</t>
  </si>
  <si>
    <t>2402112</t>
  </si>
  <si>
    <t>Vía terciaria con mantenimiento periódico o rutinario</t>
  </si>
  <si>
    <t>2024/004250230/2402112</t>
  </si>
  <si>
    <t>Ordenanza 001 de 2024  - Ordenanza 008 de 2024</t>
  </si>
  <si>
    <t>288</t>
  </si>
  <si>
    <t>"Construir 1.200.000 m2 de placa huella para la productividad de las comunidades rurales"</t>
  </si>
  <si>
    <t>2024/004250010</t>
  </si>
  <si>
    <t>MEJORAMIENTO DE LA INTERCOMUNICACIÓN DE LA RED VIAL TERCIARIA DEL DEPARTAMENTO DE CUNDINAMARCA</t>
  </si>
  <si>
    <t>2402042</t>
  </si>
  <si>
    <t>Placa huella construida (Producto principal del proyecto)</t>
  </si>
  <si>
    <t>2024/004250010/2402042</t>
  </si>
  <si>
    <t>Rec ordinario intere</t>
  </si>
  <si>
    <t>6/288/AC</t>
  </si>
  <si>
    <t>Conv nal excedente</t>
  </si>
  <si>
    <t>Implementar un modelo eficiente de administración y gestión de la red vial regional.</t>
  </si>
  <si>
    <t>2024/004250232</t>
  </si>
  <si>
    <t>IMPLEMENTACIÓN DE UN MODELO EFICIENTE DE ADMINISTRACIÓN Y GESTIÓN DE LA RED VIAL REGIONAL EN CUNDINAMARCA</t>
  </si>
  <si>
    <t>Vía secundaria con mantenimiento periódico o rutinario (Producto principal del proyecto)</t>
  </si>
  <si>
    <t>2024/004250232/2402021</t>
  </si>
  <si>
    <t>Sobretasa ACPM inter</t>
  </si>
  <si>
    <t>2024/004250232/2402112</t>
  </si>
  <si>
    <t>Ordenanza 001 de 2024 - Ordenanza 008 de 2024</t>
  </si>
  <si>
    <t>290</t>
  </si>
  <si>
    <t>Intervenir 250 Km de vías "Transformando nuestro territorio hacia la competitividad" para consolidar la conectividad y la cohesión regional.</t>
  </si>
  <si>
    <t>2024/004250013</t>
  </si>
  <si>
    <t>MEJORAMIENTO DE LA RED VIAL SECUNDARIA DEL DEPARTAMENTO DE CUNDINAMARCA</t>
  </si>
  <si>
    <t>2402006</t>
  </si>
  <si>
    <t>Vía secundaria mejorada (Producto principal del proyecto)</t>
  </si>
  <si>
    <t>6/290/AC</t>
  </si>
  <si>
    <t>2024/004250013/2402006</t>
  </si>
  <si>
    <t>Excedentes Peajes</t>
  </si>
  <si>
    <t>CREDITO - ICCU</t>
  </si>
  <si>
    <t>Crédito ICCU Exceden</t>
  </si>
  <si>
    <t>2402018</t>
  </si>
  <si>
    <t>Vía secundaria rehabilitada</t>
  </si>
  <si>
    <t>2024/004250013/2402018</t>
  </si>
  <si>
    <t>Mantener 2.000 Km de vías secundarias "Tejiendo Paisajes" que conectan territorios para el desarrollo turístico y productivo.</t>
  </si>
  <si>
    <t>2024/004250019</t>
  </si>
  <si>
    <t>MANTENIMIENTO DE LA RED VIAL SECUNDARIA DEL DEPARTAMENTO DE CUNDINAMARCA</t>
  </si>
  <si>
    <t>2024/004250019/2402021</t>
  </si>
  <si>
    <t>R Propios Descentral</t>
  </si>
  <si>
    <t>6/291/AC</t>
  </si>
  <si>
    <t>292</t>
  </si>
  <si>
    <t>Administrar el 100% del programa "Cundinamarca viaja contigo" en los corredores viales con esquema de recaudo.</t>
  </si>
  <si>
    <t>2024/004250029</t>
  </si>
  <si>
    <t>ADMINISTRACIÓN DE CORREDORES VIALES CON CASETA DE RECAUDO EN EL DEPARTAMENTO DE CUNDINAMARCA</t>
  </si>
  <si>
    <t>2402027</t>
  </si>
  <si>
    <t>Peaje de la red vial secundaria con servicio de administración (Producto principal del proyecto)</t>
  </si>
  <si>
    <t>2024/004250029/2402027</t>
  </si>
  <si>
    <t>Peaje Fiducia</t>
  </si>
  <si>
    <t>Seguridad vial</t>
  </si>
  <si>
    <t>6/292/AC</t>
  </si>
  <si>
    <t>Exced Fondo Seg Vial</t>
  </si>
  <si>
    <t>293</t>
  </si>
  <si>
    <t>Intervenir 250 puentes "conectando territorios" para el desarrollo y bienestar social.</t>
  </si>
  <si>
    <t>2024/004250231</t>
  </si>
  <si>
    <t>MEJORAMIENTO DE LA INFRAESTRUCTURA DE PUENTES REGIONALES “CONECTANDO TERRITORIOS” DEL DEPARTAMENTO DE CUNDINAMARCA</t>
  </si>
  <si>
    <t>2402015</t>
  </si>
  <si>
    <t>Puente construido en vía secundaria (Producto principal del proyecto)</t>
  </si>
  <si>
    <t>2024/004250231/2402015</t>
  </si>
  <si>
    <t>295</t>
  </si>
  <si>
    <t>Elaborar estudios y diseños a 300 kilómetros de vías para el desarrollo regional sostenible.</t>
  </si>
  <si>
    <t>2024/004250234</t>
  </si>
  <si>
    <t>ESTUDIOS Y DISEÑOS DE VÍAS PARA EL DESARROLLO REGIONAL SOSTENIBLE DEL DEPARTAMENTO DE CUNDINAMARCA</t>
  </si>
  <si>
    <t>2402118</t>
  </si>
  <si>
    <t>Estudios de preinversión para la red vial regional (Producto principal del proyecto)</t>
  </si>
  <si>
    <t>6/295/CC</t>
  </si>
  <si>
    <t>2024/004250234/2402118</t>
  </si>
  <si>
    <t>296</t>
  </si>
  <si>
    <t>Intervenir 30 km de vías urbanas para el fortalecimiento turístico territorial.</t>
  </si>
  <si>
    <t>2024/004250233</t>
  </si>
  <si>
    <t>MEJORAMIENTO DE LA RED VIAL URBANA DEL DEPARTAMENTO DE CUNDINAMARCA</t>
  </si>
  <si>
    <t>2402114</t>
  </si>
  <si>
    <t>Vía urbana mejorada (Producto principal del proyecto)</t>
  </si>
  <si>
    <t>2024/004250233/2402114</t>
  </si>
  <si>
    <t>2409</t>
  </si>
  <si>
    <t>SEGURIDAD DE TRANSPORTE</t>
  </si>
  <si>
    <t>294</t>
  </si>
  <si>
    <t>Garantizar respuesta integral y eficaz al 100% de las emergencias viales ¡Cundinamarca!, vigilante y segura.</t>
  </si>
  <si>
    <t>2024/004250154</t>
  </si>
  <si>
    <t>PREVENCIÓN Y ATENCIÓN DE EMERGENCIAS EN LA RED VIAL REGIONAL DEL DEPARTAMENTO DE CUNDINAMARCA</t>
  </si>
  <si>
    <t>2409046</t>
  </si>
  <si>
    <t>Vía atendida por emergencias (Producto principal del proyecto)</t>
  </si>
  <si>
    <t>6/294/CC</t>
  </si>
  <si>
    <t>2024/004250154/2409046</t>
  </si>
  <si>
    <t>Intervenir 70 km de cicloinfraestructura.</t>
  </si>
  <si>
    <t>2024/004250023</t>
  </si>
  <si>
    <t>CONSTRUCCIÓN DE CICLOINFRAESTRUCTURA EN EL DEPARTAMENTO DE CUNDINAMARCA</t>
  </si>
  <si>
    <t>2409058</t>
  </si>
  <si>
    <t>Cicloinfraestructura construida (Producto principal del proyecto)</t>
  </si>
  <si>
    <t>2024/004250023/2409058</t>
  </si>
  <si>
    <t>Exced recur ord ICCU</t>
  </si>
  <si>
    <t>Ordenanza 001 de 2024 -</t>
  </si>
  <si>
    <t>Convenios nacionales</t>
  </si>
  <si>
    <t>Ordenanza 001 de 2024 - Ordenanza 089 de 2022</t>
  </si>
  <si>
    <t>33</t>
  </si>
  <si>
    <t>CULTURA</t>
  </si>
  <si>
    <t>3301</t>
  </si>
  <si>
    <t>PROMOCIÓN Y ACCESO EFECTIVO A PROCESOS CULTURALES Y ARTÍSTICOS</t>
  </si>
  <si>
    <t>Intervenir 30 infraestructuras culturales para el servicio de la comunidad cundinamarquesa.</t>
  </si>
  <si>
    <t>2024/004250214</t>
  </si>
  <si>
    <t>FORTALECIMIENTO DE LOS EQUIPAMIENTOS CULTURALES QUE PERMITAN EL LIBRE EJERCICIO DE LOS DERECHOS CULTURALES EN EL DEPARTAMENTO DE CUNDINAMARCA</t>
  </si>
  <si>
    <t>3301088</t>
  </si>
  <si>
    <t>Centros culturales construidos</t>
  </si>
  <si>
    <t>2024/004250214/3301088</t>
  </si>
  <si>
    <t>3301090</t>
  </si>
  <si>
    <t>Centros culturales adecuados (Producto principal del proyecto)</t>
  </si>
  <si>
    <t>2024/004250214/3301090</t>
  </si>
  <si>
    <t>3302</t>
  </si>
  <si>
    <t>GESTIÓN, PROTECCIÓN Y SALVAGUARDIA DEL PATRIMONIO CULTURAL COLOMBIANO</t>
  </si>
  <si>
    <t>Intervenir 10 inmuebles declarados de patrimonio material de la nación o del departamento fortaleciendo nuestra identidad cultural.</t>
  </si>
  <si>
    <t>2024/004250076</t>
  </si>
  <si>
    <t>PROTECCIÓN Y SALVAGUARDA DEL PATRIMONIO CULTURAL MATERIAL Y EL LIBRE EJERCICIO DE LOS DERECHOS CULTURALES EN EL DEPARTAMENTO DE CUNDINAMARCA</t>
  </si>
  <si>
    <t>3302073</t>
  </si>
  <si>
    <t>Servicios de restauración del patrimonio cultural material inmueble (Producto principal del proyecto)</t>
  </si>
  <si>
    <t>2024/004250076/3302073</t>
  </si>
  <si>
    <t>Ordenanza 001 de 2024 - Ordenanza 04 de 2024</t>
  </si>
  <si>
    <t>35</t>
  </si>
  <si>
    <t>COMERCIO, INDUSTRIA Y TURISMO</t>
  </si>
  <si>
    <t>3502</t>
  </si>
  <si>
    <t>PRODUCTIVIDAD Y COMPETITIVIDAD DE LAS EMPRESAS COLOMBIANAS</t>
  </si>
  <si>
    <t>Implementar en 20 municipios el programa "Pueblos Dorados".</t>
  </si>
  <si>
    <t>2024/004250242</t>
  </si>
  <si>
    <t>FORTALECIMIENTO DEL PROGRAMA PUEBLOS DORADOS EN EL DEPARTAMENTO DE CUNDINAMARCA</t>
  </si>
  <si>
    <t>3502113</t>
  </si>
  <si>
    <t>Equipamiento turístico construido (Producto principal del proyecto)</t>
  </si>
  <si>
    <t>2024/004250242/3502113</t>
  </si>
  <si>
    <t>Ordenanza 004 de 2024</t>
  </si>
  <si>
    <t>40</t>
  </si>
  <si>
    <t>VIVIENDA, CIUDAD Y TERRITORIO</t>
  </si>
  <si>
    <t>4002</t>
  </si>
  <si>
    <t>ORDENAMIENTO TERRITORIAL Y DESARROLLO URBANO</t>
  </si>
  <si>
    <t>Intervenir 150.000 m2 de espacios comunitarios "Caminando, conociendo y disfrutando Cundinamarca" que generen entornos seguros, recreativos y de sana convivencia.</t>
  </si>
  <si>
    <t>2024/004250236</t>
  </si>
  <si>
    <t>ADECUACIÓN Y CONSTRUCCIÓN DE ESPACIO PÚBLICO EN EL DEPARTAMENTO DE CUNDINAMARCA</t>
  </si>
  <si>
    <t>4002019</t>
  </si>
  <si>
    <t>Espacio publico construido (Producto principal del proyecto)</t>
  </si>
  <si>
    <t>6/301/CS</t>
  </si>
  <si>
    <t>2024/004250236/4002019</t>
  </si>
  <si>
    <t>4002020</t>
  </si>
  <si>
    <t>Espacio publico adecuado</t>
  </si>
  <si>
    <t>2024/004250236/4002020</t>
  </si>
  <si>
    <t>INCLUSIÓN SOCIAL Y RECONCILIACIÓN</t>
  </si>
  <si>
    <t>4103</t>
  </si>
  <si>
    <t>INCLUSIÓN SOCIAL Y PRODUCTIVA PARA LA POBLACIÓN EN SITUACIÓN DE VULNERABILIDAD</t>
  </si>
  <si>
    <t>Intervenir 40 espacios o casas de la mujer destinados a las labores del cuidado y del mejoramiento de las condiciones de vida para las mujeres del Departamento y su núcleo familiar.</t>
  </si>
  <si>
    <t>2024/004250151</t>
  </si>
  <si>
    <t>MEJORAMIENTO Y ADECUACIÓN DE ESPACIOS PARA LE CUIDADO, BIENESTAR SOCIAL Y FAMILIAR DE LAS MUJERES EN CUNDINAMARCA</t>
  </si>
  <si>
    <t>4103025</t>
  </si>
  <si>
    <t>Centros comunitarios construidos (Producto principal del proyecto)</t>
  </si>
  <si>
    <t>2024/004250151/4103025</t>
  </si>
  <si>
    <t>4104</t>
  </si>
  <si>
    <t>ATENCIÓN INTEGRAL DE POBLACIÓN EN SITUACIÓN PERMANENTE DE DESPROTECCIÓN SOCIAL Y/O FAMILIAR</t>
  </si>
  <si>
    <t>Realizar 15 obras de infraestructura social, orientadas a atender las necesidades específicas de la niñez, el adulto mayor y la población con discapacidad.</t>
  </si>
  <si>
    <t>2024/004250093</t>
  </si>
  <si>
    <t>CONSTRUCCIÓN Y ADECUACIÓN DE HOGARES DE ATENCIÓN AL ADULTO MAYOR Y CENTROS DE VIDA SENSORIAL EN EL DEPARTAMENTO DE CUNDINAMARCA</t>
  </si>
  <si>
    <t>4104006</t>
  </si>
  <si>
    <t>Centros de protección social para el adulto mayor construidos (Producto principal del proyecto)</t>
  </si>
  <si>
    <t>2024/004250093/4104006</t>
  </si>
  <si>
    <t>43</t>
  </si>
  <si>
    <t>DEPORTE Y RECREACIÓN</t>
  </si>
  <si>
    <t>4302</t>
  </si>
  <si>
    <t>FORMACIÓN Y PREPARACIÓN DE DEPORTISTAS</t>
  </si>
  <si>
    <t>Intervenir 200 escenarios y espacios deportivos que contribuyan al fomento de la práctica del deporte, la actividad física y la recreación.</t>
  </si>
  <si>
    <t>2024/004250044</t>
  </si>
  <si>
    <t>CONSTRUCCIÓN E INTERVENCIÓN DE ESCENARIOS DEPORTIVOS EN EL DEPARTAMENTO DE CUNDINAMARCA</t>
  </si>
  <si>
    <t>4302066</t>
  </si>
  <si>
    <t>Polideportivos construidos y dotados (Producto principal del proyecto)</t>
  </si>
  <si>
    <t>2024/004250044/4302066</t>
  </si>
  <si>
    <t>Tasa Prodep y Recrea</t>
  </si>
  <si>
    <t>4302067</t>
  </si>
  <si>
    <t>Polideportivos adecuados</t>
  </si>
  <si>
    <t>2024/004250044/4302067</t>
  </si>
  <si>
    <t>GOBIERNO TERRITORIAL</t>
  </si>
  <si>
    <t>4501</t>
  </si>
  <si>
    <t>FORTALECIMIENTO DE LA CONVIVENCIA Y LA SEGURIDAD CIUDADANA</t>
  </si>
  <si>
    <t>Apoyar financieramente la construcción y dotación de 5 infraestructuras para la protección y el bienestar animal.</t>
  </si>
  <si>
    <t>2024/004250239</t>
  </si>
  <si>
    <t>FORTALECIMIENTO DE LA INFRAESTRUCTURA FÍSICA PARA LA PROTECCIÓN Y BIENESTAR ANIMAL EN EL DEPARTAMENTO DE CUNDINAMARCA</t>
  </si>
  <si>
    <t>4501058</t>
  </si>
  <si>
    <t>Infraestructura para el bienestar animal construida y dotada (Producto principal del proyecto)</t>
  </si>
  <si>
    <t>2024/004250239/4501058</t>
  </si>
  <si>
    <t>Intervenir 20 infraestructuras con construcción y/o dotación destinadas para el funcionamiento de entidades territoriales impulsando el plan "Modernización para la Gobernanza y la Gobernabilidad".</t>
  </si>
  <si>
    <t>2024/004250161</t>
  </si>
  <si>
    <t>MEJORAMIENTO DE LAS CASAS DE GOBIERNO DE LOS MUNICIPIOS DEL DEPARTAMENTO DE CUNDINAMARCA</t>
  </si>
  <si>
    <t>4501072</t>
  </si>
  <si>
    <t>Infraestructura de soporte construida y dotada (Producto principal del proyecto)</t>
  </si>
  <si>
    <t>2024/004250161/4501072</t>
  </si>
  <si>
    <t>Proyecto:  Construcción, mejoramiento y mantenimiento de la  infraestructura física de las instituciones educativas de los municipios del Departamento de Cundinamarca</t>
  </si>
  <si>
    <r>
      <rPr>
        <b/>
        <sz val="8"/>
        <color theme="1"/>
        <rFont val="Gotham Narrow Book"/>
        <family val="3"/>
      </rPr>
      <t xml:space="preserve">Producto: </t>
    </r>
    <r>
      <rPr>
        <sz val="8"/>
        <color theme="1"/>
        <rFont val="Gotham Narrow Book"/>
        <family val="3"/>
      </rPr>
      <t>Vía secundaria con mantenimiento periódico o rutinario</t>
    </r>
  </si>
  <si>
    <t>Producto. -   Vía secundaria con mantenimiento periódico o rutinario</t>
  </si>
  <si>
    <t>20240042502143301090</t>
  </si>
  <si>
    <t>2024004250023</t>
  </si>
  <si>
    <t>20240042500232409058</t>
  </si>
  <si>
    <t>2.3.4.02.02</t>
  </si>
  <si>
    <t>Entidades territoriales distintas de participaciones y compensaciones</t>
  </si>
  <si>
    <t>2.3.2.02.02.008</t>
  </si>
  <si>
    <t>2.3.2.01.01.003.02.08</t>
  </si>
  <si>
    <t>Otra maquinaria para usos especiales y sus partes y piezas</t>
  </si>
  <si>
    <t>2.3.2.01.01.001.03.02</t>
  </si>
  <si>
    <t>Autopistas, carreteras y calles</t>
  </si>
  <si>
    <t>2.3.2.01.01.001.03.19</t>
  </si>
  <si>
    <t>Otras obras de ingeniería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</si>
</sst>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00"/>
    <numFmt numFmtId="167" formatCode="000"/>
    <numFmt numFmtId="168" formatCode="_(* #,##0.00_);_(* \(#,##0.00\);_(* &quot;-&quot;??_);_(@_)"/>
    <numFmt numFmtId="169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Gotham Narrow Book"/>
      <family val="3"/>
    </font>
    <font>
      <sz val="8"/>
      <color theme="1"/>
      <name val="Gotham Narrow Book"/>
      <family val="3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Gotham Narrow Book"/>
      <family val="3"/>
    </font>
    <font>
      <b/>
      <sz val="8"/>
      <name val="Gotham Narrow Book"/>
      <family val="3"/>
    </font>
    <font>
      <sz val="8"/>
      <color rgb="FF000000"/>
      <name val="Gotham Narrow Book"/>
      <family val="3"/>
    </font>
    <font>
      <sz val="8"/>
      <name val="Gotham Narrow Book"/>
      <family val="3"/>
    </font>
    <font>
      <sz val="11"/>
      <color theme="1"/>
      <name val="Arial"/>
      <family val="2"/>
    </font>
    <font>
      <b/>
      <sz val="8"/>
      <color rgb="FF1F1F1F"/>
      <name val="Gotham Narrow Book"/>
      <family val="3"/>
    </font>
    <font>
      <sz val="12"/>
      <color theme="1"/>
      <name val="Gotham Narrow Book"/>
      <family val="3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1"/>
      <color theme="1"/>
      <name val="Calibri"/>
      <family val="2"/>
      <scheme val="minor"/>
    </font>
    <font>
      <sz val="8"/>
      <color rgb="FF1F1F1F"/>
      <name val="Gotham Narrow Book"/>
      <family val="3"/>
    </font>
    <font>
      <b/>
      <sz val="12"/>
      <color theme="1"/>
      <name val="Var(--mat-table-footer-supporti"/>
    </font>
    <font>
      <sz val="14"/>
      <name val="Arial"/>
      <family val="2"/>
    </font>
    <font>
      <b/>
      <sz val="7"/>
      <name val="Gotham Narrow Book"/>
      <family val="3"/>
    </font>
    <font>
      <sz val="7"/>
      <name val="Gotham Narrow Book"/>
      <family val="3"/>
    </font>
    <font>
      <sz val="8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4" fillId="0" borderId="0"/>
    <xf numFmtId="165" fontId="16" fillId="0" borderId="0" applyFont="0" applyFill="0" applyBorder="0" applyAlignment="0" applyProtection="0"/>
    <xf numFmtId="0" fontId="1" fillId="0" borderId="0"/>
    <xf numFmtId="1" fontId="20" fillId="4" borderId="0" applyFill="0">
      <alignment horizontal="center" vertical="center"/>
    </xf>
    <xf numFmtId="168" fontId="16" fillId="0" borderId="0" applyFont="0" applyFill="0" applyBorder="0" applyAlignment="0" applyProtection="0"/>
    <xf numFmtId="0" fontId="16" fillId="0" borderId="0"/>
  </cellStyleXfs>
  <cellXfs count="274">
    <xf numFmtId="0" fontId="0" fillId="0" borderId="0" xfId="0"/>
    <xf numFmtId="0" fontId="15" fillId="6" borderId="1" xfId="1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6" borderId="3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1" fontId="3" fillId="0" borderId="1" xfId="7" applyFont="1" applyFill="1" applyBorder="1" applyAlignment="1">
      <alignment horizontal="right" vertical="center" wrapText="1"/>
    </xf>
    <xf numFmtId="41" fontId="6" fillId="0" borderId="0" xfId="0" applyNumberFormat="1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49" fontId="4" fillId="0" borderId="1" xfId="0" applyNumberFormat="1" applyFont="1" applyBorder="1" applyAlignment="1">
      <alignment horizontal="center" vertical="center" textRotation="90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1" fontId="4" fillId="0" borderId="1" xfId="7" applyFont="1" applyFill="1" applyBorder="1" applyAlignment="1">
      <alignment horizontal="right" vertical="center" wrapText="1"/>
    </xf>
    <xf numFmtId="3" fontId="3" fillId="0" borderId="1" xfId="7" applyNumberFormat="1" applyFont="1" applyFill="1" applyBorder="1" applyAlignment="1">
      <alignment horizontal="right" vertical="center" wrapText="1"/>
    </xf>
    <xf numFmtId="3" fontId="4" fillId="0" borderId="1" xfId="7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 textRotation="90"/>
    </xf>
    <xf numFmtId="49" fontId="4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49" fontId="4" fillId="0" borderId="1" xfId="8" applyNumberFormat="1" applyFont="1" applyFill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3" fontId="9" fillId="0" borderId="1" xfId="11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4" fillId="0" borderId="1" xfId="6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89" wrapText="1"/>
    </xf>
    <xf numFmtId="0" fontId="4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3" fillId="0" borderId="0" xfId="0" applyFont="1" applyAlignment="1">
      <alignment textRotation="90"/>
    </xf>
    <xf numFmtId="0" fontId="13" fillId="0" borderId="0" xfId="0" applyFont="1"/>
    <xf numFmtId="49" fontId="13" fillId="0" borderId="0" xfId="0" applyNumberFormat="1" applyFont="1"/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textRotation="90"/>
    </xf>
    <xf numFmtId="49" fontId="6" fillId="0" borderId="0" xfId="0" applyNumberFormat="1" applyFont="1"/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textRotation="90"/>
    </xf>
    <xf numFmtId="49" fontId="4" fillId="0" borderId="0" xfId="0" applyNumberFormat="1" applyFont="1"/>
    <xf numFmtId="4" fontId="4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166" fontId="15" fillId="0" borderId="1" xfId="12" applyNumberFormat="1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center"/>
    </xf>
    <xf numFmtId="166" fontId="19" fillId="0" borderId="1" xfId="12" applyNumberFormat="1" applyFont="1" applyBorder="1" applyAlignment="1">
      <alignment horizontal="left" vertical="center" wrapText="1"/>
    </xf>
    <xf numFmtId="0" fontId="19" fillId="0" borderId="1" xfId="14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/>
    </xf>
    <xf numFmtId="166" fontId="15" fillId="4" borderId="1" xfId="12" applyNumberFormat="1" applyFont="1" applyFill="1" applyBorder="1" applyAlignment="1">
      <alignment horizontal="justify" vertical="center"/>
    </xf>
    <xf numFmtId="3" fontId="15" fillId="4" borderId="1" xfId="0" applyNumberFormat="1" applyFont="1" applyFill="1" applyBorder="1" applyAlignment="1">
      <alignment horizontal="right" vertical="center" wrapText="1"/>
    </xf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horizontal="justify" vertical="center"/>
    </xf>
    <xf numFmtId="0" fontId="15" fillId="4" borderId="1" xfId="2" applyFont="1" applyFill="1" applyBorder="1" applyAlignment="1" applyProtection="1">
      <alignment vertical="center"/>
    </xf>
    <xf numFmtId="0" fontId="15" fillId="4" borderId="1" xfId="2" applyFont="1" applyFill="1" applyBorder="1" applyAlignment="1" applyProtection="1">
      <alignment horizontal="justify" vertical="center"/>
    </xf>
    <xf numFmtId="0" fontId="15" fillId="4" borderId="1" xfId="3" applyFont="1" applyFill="1" applyBorder="1" applyAlignment="1" applyProtection="1">
      <alignment vertical="center"/>
    </xf>
    <xf numFmtId="0" fontId="15" fillId="4" borderId="1" xfId="3" applyFont="1" applyFill="1" applyBorder="1" applyAlignment="1" applyProtection="1">
      <alignment horizontal="justify" vertical="center"/>
    </xf>
    <xf numFmtId="0" fontId="15" fillId="4" borderId="1" xfId="4" applyFont="1" applyFill="1" applyBorder="1" applyAlignment="1" applyProtection="1">
      <alignment vertical="center"/>
    </xf>
    <xf numFmtId="0" fontId="15" fillId="4" borderId="1" xfId="4" applyFont="1" applyFill="1" applyBorder="1" applyAlignment="1" applyProtection="1">
      <alignment horizontal="justify" vertical="center"/>
    </xf>
    <xf numFmtId="0" fontId="18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justify" vertical="center"/>
    </xf>
    <xf numFmtId="3" fontId="18" fillId="0" borderId="1" xfId="0" applyNumberFormat="1" applyFont="1" applyBorder="1" applyAlignment="1">
      <alignment horizontal="right" vertical="center" wrapText="1"/>
    </xf>
    <xf numFmtId="0" fontId="15" fillId="4" borderId="1" xfId="5" applyFont="1" applyFill="1" applyBorder="1" applyAlignment="1" applyProtection="1">
      <alignment vertical="center"/>
    </xf>
    <xf numFmtId="0" fontId="15" fillId="4" borderId="1" xfId="5" applyFont="1" applyFill="1" applyBorder="1" applyAlignment="1" applyProtection="1">
      <alignment horizontal="justify" vertical="center"/>
    </xf>
    <xf numFmtId="0" fontId="15" fillId="4" borderId="1" xfId="0" applyFont="1" applyFill="1" applyBorder="1" applyAlignment="1">
      <alignment horizontal="justify" vertical="center"/>
    </xf>
    <xf numFmtId="1" fontId="15" fillId="4" borderId="1" xfId="2" applyNumberFormat="1" applyFont="1" applyFill="1" applyBorder="1" applyAlignment="1" applyProtection="1">
      <alignment horizontal="justify" vertical="center"/>
    </xf>
    <xf numFmtId="1" fontId="18" fillId="4" borderId="1" xfId="15" applyFont="1" applyFill="1" applyBorder="1" applyAlignment="1">
      <alignment horizontal="justify" vertical="center"/>
    </xf>
    <xf numFmtId="3" fontId="18" fillId="4" borderId="1" xfId="0" applyNumberFormat="1" applyFont="1" applyFill="1" applyBorder="1" applyAlignment="1">
      <alignment horizontal="right" vertical="center" wrapText="1"/>
    </xf>
    <xf numFmtId="3" fontId="20" fillId="4" borderId="5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horizontal="justify" vertical="center"/>
    </xf>
    <xf numFmtId="0" fontId="18" fillId="4" borderId="1" xfId="14" applyFont="1" applyFill="1" applyBorder="1" applyAlignment="1" applyProtection="1">
      <alignment horizontal="justify" vertical="center"/>
      <protection hidden="1"/>
    </xf>
    <xf numFmtId="0" fontId="18" fillId="4" borderId="1" xfId="2" applyFont="1" applyFill="1" applyBorder="1" applyAlignment="1" applyProtection="1">
      <alignment vertical="center"/>
    </xf>
    <xf numFmtId="0" fontId="18" fillId="4" borderId="1" xfId="2" applyFont="1" applyFill="1" applyBorder="1" applyAlignment="1" applyProtection="1">
      <alignment horizontal="justify" vertical="center"/>
    </xf>
    <xf numFmtId="3" fontId="0" fillId="0" borderId="0" xfId="0" applyNumberFormat="1" applyAlignment="1">
      <alignment horizontal="right" wrapText="1"/>
    </xf>
    <xf numFmtId="49" fontId="18" fillId="0" borderId="1" xfId="0" applyNumberFormat="1" applyFont="1" applyBorder="1" applyAlignment="1">
      <alignment horizontal="center" vertical="center"/>
    </xf>
    <xf numFmtId="3" fontId="15" fillId="4" borderId="1" xfId="0" applyNumberFormat="1" applyFont="1" applyFill="1" applyBorder="1" applyAlignment="1">
      <alignment vertical="center"/>
    </xf>
    <xf numFmtId="3" fontId="18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2" fillId="0" borderId="0" xfId="0" applyFont="1"/>
    <xf numFmtId="49" fontId="22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3" fontId="15" fillId="6" borderId="1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/>
    <xf numFmtId="0" fontId="3" fillId="6" borderId="1" xfId="0" applyFont="1" applyFill="1" applyBorder="1" applyAlignment="1">
      <alignment horizontal="center" vertical="center" textRotation="90" wrapText="1"/>
    </xf>
    <xf numFmtId="49" fontId="3" fillId="6" borderId="1" xfId="0" applyNumberFormat="1" applyFont="1" applyFill="1" applyBorder="1" applyAlignment="1">
      <alignment horizontal="center" vertical="center" textRotation="90" wrapText="1"/>
    </xf>
    <xf numFmtId="4" fontId="3" fillId="6" borderId="1" xfId="0" applyNumberFormat="1" applyFont="1" applyFill="1" applyBorder="1" applyAlignment="1">
      <alignment horizontal="center" vertical="center" wrapText="1"/>
    </xf>
    <xf numFmtId="41" fontId="3" fillId="6" borderId="1" xfId="7" applyFont="1" applyFill="1" applyBorder="1" applyAlignment="1">
      <alignment horizontal="right" vertical="center"/>
    </xf>
    <xf numFmtId="164" fontId="4" fillId="0" borderId="1" xfId="9" applyNumberFormat="1" applyFont="1" applyFill="1" applyBorder="1" applyAlignment="1">
      <alignment horizontal="center" vertical="center"/>
    </xf>
    <xf numFmtId="3" fontId="9" fillId="0" borderId="1" xfId="1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/>
    </xf>
    <xf numFmtId="3" fontId="0" fillId="0" borderId="0" xfId="0" applyNumberFormat="1"/>
    <xf numFmtId="6" fontId="23" fillId="0" borderId="6" xfId="0" applyNumberFormat="1" applyFont="1" applyBorder="1" applyAlignment="1">
      <alignment horizontal="right" vertical="center" wrapText="1"/>
    </xf>
    <xf numFmtId="41" fontId="5" fillId="0" borderId="0" xfId="0" applyNumberFormat="1" applyFont="1"/>
    <xf numFmtId="3" fontId="16" fillId="4" borderId="0" xfId="17" applyNumberFormat="1" applyFill="1"/>
    <xf numFmtId="0" fontId="16" fillId="4" borderId="0" xfId="17" applyFill="1"/>
    <xf numFmtId="0" fontId="25" fillId="3" borderId="1" xfId="17" applyFont="1" applyFill="1" applyBorder="1" applyAlignment="1">
      <alignment horizontal="center" vertical="center" wrapText="1"/>
    </xf>
    <xf numFmtId="49" fontId="25" fillId="3" borderId="1" xfId="17" applyNumberFormat="1" applyFont="1" applyFill="1" applyBorder="1" applyAlignment="1">
      <alignment horizontal="center" vertical="center" wrapText="1"/>
    </xf>
    <xf numFmtId="3" fontId="25" fillId="3" borderId="1" xfId="16" applyNumberFormat="1" applyFont="1" applyFill="1" applyBorder="1" applyAlignment="1">
      <alignment horizontal="center" vertical="center" wrapText="1"/>
    </xf>
    <xf numFmtId="0" fontId="25" fillId="7" borderId="1" xfId="17" applyFont="1" applyFill="1" applyBorder="1" applyAlignment="1">
      <alignment vertical="center" wrapText="1"/>
    </xf>
    <xf numFmtId="0" fontId="25" fillId="7" borderId="1" xfId="17" applyFont="1" applyFill="1" applyBorder="1" applyAlignment="1">
      <alignment vertical="center"/>
    </xf>
    <xf numFmtId="0" fontId="25" fillId="7" borderId="1" xfId="17" applyFont="1" applyFill="1" applyBorder="1" applyAlignment="1">
      <alignment horizontal="justify" vertical="center" wrapText="1"/>
    </xf>
    <xf numFmtId="0" fontId="25" fillId="7" borderId="1" xfId="17" applyFont="1" applyFill="1" applyBorder="1" applyAlignment="1">
      <alignment horizontal="center" vertical="center" wrapText="1"/>
    </xf>
    <xf numFmtId="49" fontId="25" fillId="7" borderId="1" xfId="17" applyNumberFormat="1" applyFont="1" applyFill="1" applyBorder="1" applyAlignment="1">
      <alignment horizontal="center" vertical="center" wrapText="1"/>
    </xf>
    <xf numFmtId="3" fontId="25" fillId="7" borderId="1" xfId="17" applyNumberFormat="1" applyFont="1" applyFill="1" applyBorder="1"/>
    <xf numFmtId="0" fontId="26" fillId="4" borderId="1" xfId="17" applyFont="1" applyFill="1" applyBorder="1" applyAlignment="1">
      <alignment vertical="center" wrapText="1"/>
    </xf>
    <xf numFmtId="0" fontId="26" fillId="4" borderId="1" xfId="17" applyFont="1" applyFill="1" applyBorder="1" applyAlignment="1">
      <alignment vertical="center"/>
    </xf>
    <xf numFmtId="0" fontId="26" fillId="4" borderId="1" xfId="17" applyFont="1" applyFill="1" applyBorder="1" applyAlignment="1">
      <alignment horizontal="justify" vertical="center" wrapText="1"/>
    </xf>
    <xf numFmtId="0" fontId="26" fillId="4" borderId="1" xfId="17" applyFont="1" applyFill="1" applyBorder="1" applyAlignment="1">
      <alignment horizontal="center" vertical="center" wrapText="1"/>
    </xf>
    <xf numFmtId="49" fontId="26" fillId="4" borderId="1" xfId="17" applyNumberFormat="1" applyFont="1" applyFill="1" applyBorder="1" applyAlignment="1">
      <alignment horizontal="center" vertical="center" wrapText="1"/>
    </xf>
    <xf numFmtId="3" fontId="26" fillId="4" borderId="1" xfId="17" applyNumberFormat="1" applyFont="1" applyFill="1" applyBorder="1"/>
    <xf numFmtId="0" fontId="27" fillId="4" borderId="0" xfId="17" applyFont="1" applyFill="1" applyAlignment="1">
      <alignment vertical="center" wrapText="1"/>
    </xf>
    <xf numFmtId="0" fontId="27" fillId="4" borderId="0" xfId="17" applyFont="1" applyFill="1" applyAlignment="1">
      <alignment vertical="center"/>
    </xf>
    <xf numFmtId="0" fontId="27" fillId="4" borderId="0" xfId="17" applyFont="1" applyFill="1" applyAlignment="1">
      <alignment horizontal="justify" vertical="center" wrapText="1"/>
    </xf>
    <xf numFmtId="0" fontId="27" fillId="4" borderId="0" xfId="17" applyFont="1" applyFill="1" applyAlignment="1">
      <alignment horizontal="center" vertical="center" wrapText="1"/>
    </xf>
    <xf numFmtId="0" fontId="28" fillId="4" borderId="0" xfId="17" applyFont="1" applyFill="1" applyAlignment="1">
      <alignment horizontal="center" vertical="center" wrapText="1"/>
    </xf>
    <xf numFmtId="49" fontId="27" fillId="4" borderId="0" xfId="17" applyNumberFormat="1" applyFont="1" applyFill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vertical="top" textRotation="90" wrapText="1"/>
    </xf>
    <xf numFmtId="14" fontId="4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164" fontId="4" fillId="0" borderId="0" xfId="6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3" fontId="6" fillId="0" borderId="0" xfId="6" applyFont="1"/>
    <xf numFmtId="43" fontId="6" fillId="0" borderId="0" xfId="6" applyFont="1" applyAlignment="1">
      <alignment horizontal="center" vertical="center"/>
    </xf>
    <xf numFmtId="43" fontId="4" fillId="0" borderId="0" xfId="6" applyFont="1" applyAlignment="1">
      <alignment horizontal="center" vertical="center"/>
    </xf>
    <xf numFmtId="43" fontId="6" fillId="0" borderId="0" xfId="0" applyNumberFormat="1" applyFont="1"/>
    <xf numFmtId="43" fontId="0" fillId="0" borderId="0" xfId="6" applyFont="1" applyAlignment="1">
      <alignment vertical="center"/>
    </xf>
    <xf numFmtId="43" fontId="0" fillId="0" borderId="0" xfId="6" applyFont="1"/>
    <xf numFmtId="3" fontId="29" fillId="0" borderId="0" xfId="0" applyNumberFormat="1" applyFont="1"/>
    <xf numFmtId="3" fontId="6" fillId="0" borderId="0" xfId="0" applyNumberFormat="1" applyFont="1"/>
    <xf numFmtId="3" fontId="4" fillId="0" borderId="0" xfId="0" applyNumberFormat="1" applyFont="1"/>
    <xf numFmtId="41" fontId="4" fillId="0" borderId="0" xfId="0" applyNumberFormat="1" applyFont="1"/>
    <xf numFmtId="43" fontId="4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textRotation="90" wrapText="1"/>
    </xf>
    <xf numFmtId="49" fontId="10" fillId="3" borderId="1" xfId="0" applyNumberFormat="1" applyFont="1" applyFill="1" applyBorder="1" applyAlignment="1">
      <alignment horizontal="center" vertical="center" textRotation="90" wrapText="1"/>
    </xf>
    <xf numFmtId="49" fontId="9" fillId="8" borderId="1" xfId="0" applyNumberFormat="1" applyFont="1" applyFill="1" applyBorder="1" applyAlignment="1">
      <alignment horizontal="center" vertical="center" textRotation="90" wrapText="1"/>
    </xf>
    <xf numFmtId="49" fontId="10" fillId="8" borderId="1" xfId="0" applyNumberFormat="1" applyFont="1" applyFill="1" applyBorder="1" applyAlignment="1">
      <alignment horizontal="center" vertical="center" textRotation="90" wrapText="1"/>
    </xf>
    <xf numFmtId="49" fontId="4" fillId="8" borderId="1" xfId="8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7" fillId="6" borderId="1" xfId="13" applyNumberFormat="1" applyFont="1" applyFill="1" applyBorder="1" applyAlignment="1">
      <alignment horizontal="center" vertical="center" wrapText="1"/>
    </xf>
    <xf numFmtId="3" fontId="17" fillId="6" borderId="1" xfId="13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9" fontId="24" fillId="4" borderId="1" xfId="1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textRotation="90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3" fontId="9" fillId="0" borderId="1" xfId="10" applyNumberFormat="1" applyFont="1" applyFill="1" applyBorder="1" applyAlignment="1">
      <alignment horizontal="right" vertical="center"/>
    </xf>
    <xf numFmtId="3" fontId="9" fillId="0" borderId="1" xfId="1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89" wrapText="1"/>
    </xf>
    <xf numFmtId="0" fontId="4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top" textRotation="90" wrapText="1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</cellXfs>
  <cellStyles count="18">
    <cellStyle name="Millares" xfId="6" builtinId="3"/>
    <cellStyle name="Millares [0]" xfId="7" builtinId="6"/>
    <cellStyle name="Millares [0]_FONDOS CESAN-PENS" xfId="13" xr:uid="{6F024DA0-10A8-427E-A895-F32BFF76AD33}"/>
    <cellStyle name="Millares 10" xfId="16" xr:uid="{284376AC-C320-4855-B2B5-9F345855AC67}"/>
    <cellStyle name="Millares 2 2" xfId="9" xr:uid="{1ADAA171-2D08-408F-BD7C-D64F37D7948E}"/>
    <cellStyle name="Moneda [0] 2" xfId="8" xr:uid="{696813A2-C7B9-4B2F-A597-FBFFE18A09EB}"/>
    <cellStyle name="Nivel 7" xfId="15" xr:uid="{8EF103DC-DB88-4999-B4DC-F8000DFB4A8E}"/>
    <cellStyle name="NivelFila_1" xfId="1" builtinId="1" iLevel="0"/>
    <cellStyle name="NivelFila_2" xfId="2" builtinId="1" iLevel="1"/>
    <cellStyle name="NivelFila_3" xfId="3" builtinId="1" iLevel="2"/>
    <cellStyle name="NivelFila_4" xfId="4" builtinId="1" iLevel="3"/>
    <cellStyle name="NivelFila_5" xfId="5" builtinId="1" iLevel="4"/>
    <cellStyle name="Normal" xfId="0" builtinId="0"/>
    <cellStyle name="Normal 10" xfId="17" xr:uid="{B44747B0-539C-47AC-BCCD-146591AF8944}"/>
    <cellStyle name="Normal 2" xfId="10" xr:uid="{D4885277-7F86-4548-AC0B-87721847FD68}"/>
    <cellStyle name="Normal 2 2" xfId="12" xr:uid="{022236D7-CBF8-405D-B2E1-4784A63CED0C}"/>
    <cellStyle name="Normal 2 2 2" xfId="14" xr:uid="{30DE6062-A9B7-408E-8565-CC545A0888F0}"/>
    <cellStyle name="Normal 3" xfId="11" xr:uid="{BF798498-369A-466F-952E-FD023CD010FE}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682D-090C-470E-8275-FF930D12262D}">
  <dimension ref="B4:O55"/>
  <sheetViews>
    <sheetView tabSelected="1" workbookViewId="0">
      <selection activeCell="F22" sqref="F22"/>
    </sheetView>
  </sheetViews>
  <sheetFormatPr baseColWidth="10" defaultRowHeight="15"/>
  <cols>
    <col min="2" max="2" width="17" customWidth="1"/>
    <col min="4" max="4" width="14.83203125" customWidth="1"/>
    <col min="6" max="6" width="35.5" customWidth="1"/>
    <col min="7" max="7" width="17.5" customWidth="1"/>
    <col min="8" max="8" width="16.33203125" bestFit="1" customWidth="1"/>
    <col min="9" max="9" width="17.33203125" customWidth="1"/>
    <col min="11" max="11" width="20.1640625" customWidth="1"/>
  </cols>
  <sheetData>
    <row r="4" spans="2:15">
      <c r="B4" s="2" t="s">
        <v>285</v>
      </c>
      <c r="C4" s="2"/>
      <c r="D4" s="2"/>
      <c r="E4" s="2"/>
      <c r="F4" s="2"/>
      <c r="G4" s="2"/>
    </row>
    <row r="5" spans="2:15">
      <c r="B5" s="2" t="s">
        <v>286</v>
      </c>
      <c r="C5" s="2"/>
      <c r="D5" s="2"/>
      <c r="E5" s="2"/>
      <c r="F5" s="2"/>
      <c r="G5" s="2"/>
    </row>
    <row r="6" spans="2:15">
      <c r="B6" s="2" t="s">
        <v>287</v>
      </c>
      <c r="C6" s="2"/>
      <c r="D6" s="2"/>
      <c r="E6" s="2"/>
      <c r="F6" s="2"/>
      <c r="G6" s="2"/>
      <c r="I6" s="147"/>
      <c r="O6" s="147"/>
    </row>
    <row r="8" spans="2:15" ht="25.5" customHeight="1">
      <c r="B8" s="1" t="s">
        <v>288</v>
      </c>
      <c r="C8" s="1" t="s">
        <v>289</v>
      </c>
      <c r="D8" s="1" t="s">
        <v>290</v>
      </c>
      <c r="E8" s="1" t="s">
        <v>291</v>
      </c>
      <c r="F8" s="1" t="s">
        <v>292</v>
      </c>
      <c r="G8" s="206" t="s">
        <v>293</v>
      </c>
      <c r="I8" s="147"/>
      <c r="O8" s="147"/>
    </row>
    <row r="9" spans="2:15">
      <c r="B9" s="1"/>
      <c r="C9" s="1"/>
      <c r="D9" s="1"/>
      <c r="E9" s="1"/>
      <c r="F9" s="205"/>
      <c r="G9" s="206"/>
    </row>
    <row r="10" spans="2:15">
      <c r="B10" s="84" t="s">
        <v>294</v>
      </c>
      <c r="C10" s="84"/>
      <c r="D10" s="84"/>
      <c r="E10" s="84"/>
      <c r="F10" s="85" t="s">
        <v>295</v>
      </c>
      <c r="G10" s="125">
        <f>+G11+G34</f>
        <v>853357164905</v>
      </c>
      <c r="H10" s="130"/>
      <c r="I10" s="147"/>
      <c r="O10" s="147"/>
    </row>
    <row r="11" spans="2:15">
      <c r="B11" s="84" t="s">
        <v>266</v>
      </c>
      <c r="C11" s="84"/>
      <c r="D11" s="84"/>
      <c r="E11" s="84"/>
      <c r="F11" s="85" t="s">
        <v>296</v>
      </c>
      <c r="G11" s="125">
        <f>+G12</f>
        <v>729806518784</v>
      </c>
      <c r="I11" s="147"/>
      <c r="O11" s="147"/>
    </row>
    <row r="12" spans="2:15">
      <c r="B12" s="84" t="s">
        <v>267</v>
      </c>
      <c r="C12" s="84"/>
      <c r="D12" s="84"/>
      <c r="E12" s="84"/>
      <c r="F12" s="86" t="s">
        <v>297</v>
      </c>
      <c r="G12" s="125">
        <f>+G13</f>
        <v>729806518784</v>
      </c>
      <c r="I12" s="147"/>
      <c r="O12" s="147"/>
    </row>
    <row r="13" spans="2:15">
      <c r="B13" s="84" t="s">
        <v>268</v>
      </c>
      <c r="C13" s="84"/>
      <c r="D13" s="84"/>
      <c r="E13" s="84"/>
      <c r="F13" s="86" t="s">
        <v>298</v>
      </c>
      <c r="G13" s="125">
        <f>+G14+G16+G18+G19+G15+G17+G20</f>
        <v>729806518784</v>
      </c>
    </row>
    <row r="14" spans="2:15">
      <c r="B14" s="87" t="s">
        <v>269</v>
      </c>
      <c r="C14" s="87" t="s">
        <v>270</v>
      </c>
      <c r="D14" s="88">
        <v>999999</v>
      </c>
      <c r="E14" s="88" t="s">
        <v>121</v>
      </c>
      <c r="F14" s="89" t="s">
        <v>271</v>
      </c>
      <c r="G14" s="126">
        <v>75943593045</v>
      </c>
      <c r="I14" s="147"/>
      <c r="O14" s="147"/>
    </row>
    <row r="15" spans="2:15">
      <c r="B15" s="87" t="s">
        <v>269</v>
      </c>
      <c r="C15" s="87" t="s">
        <v>498</v>
      </c>
      <c r="D15" s="88">
        <v>999999</v>
      </c>
      <c r="E15" s="88" t="s">
        <v>121</v>
      </c>
      <c r="F15" s="89" t="s">
        <v>271</v>
      </c>
      <c r="G15" s="126">
        <v>7418144764</v>
      </c>
    </row>
    <row r="16" spans="2:15">
      <c r="B16" s="87" t="s">
        <v>269</v>
      </c>
      <c r="C16" s="87" t="s">
        <v>270</v>
      </c>
      <c r="D16" s="88">
        <v>999999</v>
      </c>
      <c r="E16" s="88" t="s">
        <v>112</v>
      </c>
      <c r="F16" s="89" t="s">
        <v>271</v>
      </c>
      <c r="G16" s="126">
        <v>5165165778</v>
      </c>
      <c r="I16" s="147"/>
      <c r="O16" s="147"/>
    </row>
    <row r="17" spans="2:15">
      <c r="B17" s="87" t="s">
        <v>269</v>
      </c>
      <c r="C17" s="87" t="s">
        <v>498</v>
      </c>
      <c r="D17" s="88">
        <v>999999</v>
      </c>
      <c r="E17" s="88" t="s">
        <v>112</v>
      </c>
      <c r="F17" s="89" t="s">
        <v>271</v>
      </c>
      <c r="G17" s="126">
        <v>9052559854</v>
      </c>
      <c r="I17" s="147"/>
      <c r="O17" s="147"/>
    </row>
    <row r="18" spans="2:15">
      <c r="B18" s="87" t="s">
        <v>272</v>
      </c>
      <c r="C18" s="87" t="s">
        <v>270</v>
      </c>
      <c r="D18" s="88">
        <v>999999</v>
      </c>
      <c r="E18" s="88" t="s">
        <v>122</v>
      </c>
      <c r="F18" s="89" t="s">
        <v>299</v>
      </c>
      <c r="G18" s="126">
        <v>41597843</v>
      </c>
      <c r="I18" s="147"/>
      <c r="O18" s="147"/>
    </row>
    <row r="19" spans="2:15">
      <c r="B19" s="87" t="s">
        <v>272</v>
      </c>
      <c r="C19" s="87" t="s">
        <v>498</v>
      </c>
      <c r="D19" s="88">
        <v>999999</v>
      </c>
      <c r="E19" s="88" t="s">
        <v>122</v>
      </c>
      <c r="F19" s="89" t="s">
        <v>299</v>
      </c>
      <c r="G19" s="126">
        <v>1711534732</v>
      </c>
      <c r="I19" s="147"/>
    </row>
    <row r="20" spans="2:15">
      <c r="B20" s="84" t="s">
        <v>482</v>
      </c>
      <c r="C20" s="87"/>
      <c r="D20" s="88"/>
      <c r="E20" s="88"/>
      <c r="F20" s="86" t="s">
        <v>483</v>
      </c>
      <c r="G20" s="126">
        <f>+G21</f>
        <v>630473922768</v>
      </c>
    </row>
    <row r="21" spans="2:15" ht="28">
      <c r="B21" s="84" t="s">
        <v>484</v>
      </c>
      <c r="C21" s="87"/>
      <c r="D21" s="88"/>
      <c r="E21" s="88"/>
      <c r="F21" s="86" t="s">
        <v>485</v>
      </c>
      <c r="G21" s="125">
        <f>SUM(G22:G33)</f>
        <v>630473922768</v>
      </c>
      <c r="H21" s="147"/>
      <c r="I21" s="147"/>
    </row>
    <row r="22" spans="2:15">
      <c r="B22" s="87" t="s">
        <v>486</v>
      </c>
      <c r="C22" s="87" t="s">
        <v>270</v>
      </c>
      <c r="D22" s="88">
        <v>999999</v>
      </c>
      <c r="E22" s="88" t="s">
        <v>500</v>
      </c>
      <c r="F22" s="89" t="s">
        <v>275</v>
      </c>
      <c r="G22" s="126">
        <v>2500000000</v>
      </c>
    </row>
    <row r="23" spans="2:15">
      <c r="B23" s="87" t="s">
        <v>486</v>
      </c>
      <c r="C23" s="87" t="s">
        <v>270</v>
      </c>
      <c r="D23" s="88">
        <v>999999</v>
      </c>
      <c r="E23" s="88" t="s">
        <v>40</v>
      </c>
      <c r="F23" s="89" t="s">
        <v>275</v>
      </c>
      <c r="G23" s="126">
        <f>74444597472+4000000000-1</f>
        <v>78444597471</v>
      </c>
      <c r="H23" s="147"/>
      <c r="I23" s="147"/>
    </row>
    <row r="24" spans="2:15">
      <c r="B24" s="87" t="s">
        <v>486</v>
      </c>
      <c r="C24" s="87" t="s">
        <v>498</v>
      </c>
      <c r="D24" s="88">
        <v>999999</v>
      </c>
      <c r="E24" s="88" t="s">
        <v>40</v>
      </c>
      <c r="F24" s="89" t="s">
        <v>275</v>
      </c>
      <c r="G24" s="126">
        <v>7958399297</v>
      </c>
      <c r="I24" s="147"/>
    </row>
    <row r="25" spans="2:15">
      <c r="B25" s="87" t="s">
        <v>486</v>
      </c>
      <c r="C25" s="87" t="s">
        <v>270</v>
      </c>
      <c r="D25" s="88">
        <v>999999</v>
      </c>
      <c r="E25" s="88" t="s">
        <v>67</v>
      </c>
      <c r="F25" s="89" t="s">
        <v>275</v>
      </c>
      <c r="G25" s="126">
        <f>102000000000</f>
        <v>102000000000</v>
      </c>
      <c r="I25" s="147"/>
    </row>
    <row r="26" spans="2:15">
      <c r="B26" s="87" t="s">
        <v>486</v>
      </c>
      <c r="C26" s="87" t="s">
        <v>270</v>
      </c>
      <c r="D26" s="88">
        <v>999999</v>
      </c>
      <c r="E26" s="88" t="s">
        <v>36</v>
      </c>
      <c r="F26" s="89" t="s">
        <v>275</v>
      </c>
      <c r="G26" s="126">
        <v>16809746000</v>
      </c>
      <c r="I26" s="147"/>
    </row>
    <row r="27" spans="2:15">
      <c r="B27" s="87" t="s">
        <v>486</v>
      </c>
      <c r="C27" s="87" t="s">
        <v>498</v>
      </c>
      <c r="D27" s="88">
        <v>999999</v>
      </c>
      <c r="E27" s="88" t="s">
        <v>36</v>
      </c>
      <c r="F27" s="89" t="s">
        <v>275</v>
      </c>
      <c r="G27" s="126">
        <v>3600000000</v>
      </c>
    </row>
    <row r="28" spans="2:15">
      <c r="B28" s="87" t="s">
        <v>486</v>
      </c>
      <c r="C28" s="87" t="s">
        <v>270</v>
      </c>
      <c r="D28" s="88">
        <v>999999</v>
      </c>
      <c r="E28" s="88" t="s">
        <v>64</v>
      </c>
      <c r="F28" s="89" t="s">
        <v>275</v>
      </c>
      <c r="G28" s="126">
        <v>2921180000</v>
      </c>
    </row>
    <row r="29" spans="2:15">
      <c r="B29" s="87" t="s">
        <v>486</v>
      </c>
      <c r="C29" s="87" t="s">
        <v>498</v>
      </c>
      <c r="D29" s="88">
        <v>999999</v>
      </c>
      <c r="E29" s="88" t="s">
        <v>64</v>
      </c>
      <c r="F29" s="89" t="s">
        <v>275</v>
      </c>
      <c r="G29" s="126">
        <v>39166000000</v>
      </c>
      <c r="I29" s="147"/>
    </row>
    <row r="30" spans="2:15">
      <c r="B30" s="87" t="s">
        <v>486</v>
      </c>
      <c r="C30" s="87" t="s">
        <v>270</v>
      </c>
      <c r="D30" s="88">
        <v>999999</v>
      </c>
      <c r="E30" s="88" t="s">
        <v>86</v>
      </c>
      <c r="F30" s="89" t="s">
        <v>275</v>
      </c>
      <c r="G30" s="126">
        <f>+INVERSIÓN!J39</f>
        <v>74000000</v>
      </c>
    </row>
    <row r="31" spans="2:15">
      <c r="B31" s="87" t="s">
        <v>486</v>
      </c>
      <c r="C31" s="87" t="s">
        <v>270</v>
      </c>
      <c r="D31" s="88">
        <v>999999</v>
      </c>
      <c r="E31" s="124" t="s">
        <v>243</v>
      </c>
      <c r="F31" s="89" t="s">
        <v>275</v>
      </c>
      <c r="G31" s="126">
        <v>19000000000</v>
      </c>
    </row>
    <row r="32" spans="2:15">
      <c r="B32" s="87" t="s">
        <v>486</v>
      </c>
      <c r="C32" s="87" t="s">
        <v>270</v>
      </c>
      <c r="D32" s="88">
        <v>999999</v>
      </c>
      <c r="E32" s="124" t="s">
        <v>23</v>
      </c>
      <c r="F32" s="89" t="s">
        <v>275</v>
      </c>
      <c r="G32" s="126">
        <v>57500000000</v>
      </c>
    </row>
    <row r="33" spans="2:9">
      <c r="B33" s="87" t="s">
        <v>486</v>
      </c>
      <c r="C33" s="87" t="s">
        <v>498</v>
      </c>
      <c r="D33" s="88">
        <v>999999</v>
      </c>
      <c r="E33" s="124" t="s">
        <v>23</v>
      </c>
      <c r="F33" s="89" t="s">
        <v>275</v>
      </c>
      <c r="G33" s="126">
        <v>300500000000</v>
      </c>
      <c r="I33" s="147"/>
    </row>
    <row r="34" spans="2:9">
      <c r="B34" s="84" t="s">
        <v>276</v>
      </c>
      <c r="C34" s="84"/>
      <c r="D34" s="84"/>
      <c r="E34" s="90"/>
      <c r="F34" s="85" t="s">
        <v>277</v>
      </c>
      <c r="G34" s="125">
        <f>+G35+G44+G41</f>
        <v>123550646121</v>
      </c>
    </row>
    <row r="35" spans="2:9">
      <c r="B35" s="84" t="s">
        <v>300</v>
      </c>
      <c r="C35" s="84"/>
      <c r="D35" s="84"/>
      <c r="E35" s="90"/>
      <c r="F35" s="86" t="s">
        <v>301</v>
      </c>
      <c r="G35" s="125">
        <f>+G36+G37+G38+G39+G40</f>
        <v>62135646121</v>
      </c>
    </row>
    <row r="36" spans="2:9">
      <c r="B36" s="87" t="s">
        <v>302</v>
      </c>
      <c r="C36" s="87" t="s">
        <v>498</v>
      </c>
      <c r="D36" s="88">
        <v>999999</v>
      </c>
      <c r="E36" s="88" t="s">
        <v>123</v>
      </c>
      <c r="F36" s="89" t="s">
        <v>303</v>
      </c>
      <c r="G36" s="126">
        <v>4000000000</v>
      </c>
    </row>
    <row r="37" spans="2:9">
      <c r="B37" s="87" t="s">
        <v>302</v>
      </c>
      <c r="C37" s="87" t="s">
        <v>498</v>
      </c>
      <c r="D37" s="88">
        <v>999999</v>
      </c>
      <c r="E37" s="88" t="s">
        <v>103</v>
      </c>
      <c r="F37" s="89" t="s">
        <v>303</v>
      </c>
      <c r="G37" s="126">
        <v>48958290107</v>
      </c>
    </row>
    <row r="38" spans="2:9">
      <c r="B38" s="87" t="s">
        <v>302</v>
      </c>
      <c r="C38" s="87" t="s">
        <v>273</v>
      </c>
      <c r="D38" s="88">
        <v>999999</v>
      </c>
      <c r="E38" s="88" t="s">
        <v>165</v>
      </c>
      <c r="F38" s="89" t="s">
        <v>303</v>
      </c>
      <c r="G38" s="126">
        <v>100823983</v>
      </c>
    </row>
    <row r="39" spans="2:9">
      <c r="B39" s="87" t="s">
        <v>302</v>
      </c>
      <c r="C39" s="87" t="s">
        <v>498</v>
      </c>
      <c r="D39" s="88">
        <v>999999</v>
      </c>
      <c r="E39" s="88" t="s">
        <v>73</v>
      </c>
      <c r="F39" s="89" t="s">
        <v>303</v>
      </c>
      <c r="G39" s="126">
        <v>7086822138</v>
      </c>
    </row>
    <row r="40" spans="2:9">
      <c r="B40" s="87" t="s">
        <v>302</v>
      </c>
      <c r="C40" s="87" t="s">
        <v>498</v>
      </c>
      <c r="D40" s="88">
        <v>999999</v>
      </c>
      <c r="E40" s="88" t="s">
        <v>104</v>
      </c>
      <c r="F40" s="89" t="s">
        <v>303</v>
      </c>
      <c r="G40" s="126">
        <v>1989709893</v>
      </c>
    </row>
    <row r="41" spans="2:9">
      <c r="B41" s="84" t="s">
        <v>278</v>
      </c>
      <c r="C41" s="84"/>
      <c r="D41" s="90"/>
      <c r="E41" s="90"/>
      <c r="F41" s="86" t="s">
        <v>304</v>
      </c>
      <c r="G41" s="125">
        <f>+G42</f>
        <v>53900000000</v>
      </c>
    </row>
    <row r="42" spans="2:9">
      <c r="B42" s="87" t="s">
        <v>279</v>
      </c>
      <c r="C42" s="87"/>
      <c r="D42" s="88"/>
      <c r="E42" s="88"/>
      <c r="F42" s="89" t="s">
        <v>305</v>
      </c>
      <c r="G42" s="117">
        <f>+G43</f>
        <v>53900000000</v>
      </c>
    </row>
    <row r="43" spans="2:9">
      <c r="B43" s="87" t="s">
        <v>280</v>
      </c>
      <c r="C43" s="87" t="s">
        <v>498</v>
      </c>
      <c r="D43" s="88">
        <v>999999</v>
      </c>
      <c r="E43" s="88" t="s">
        <v>102</v>
      </c>
      <c r="F43" s="89" t="s">
        <v>306</v>
      </c>
      <c r="G43" s="117">
        <v>53900000000</v>
      </c>
    </row>
    <row r="44" spans="2:9">
      <c r="B44" s="84" t="s">
        <v>282</v>
      </c>
      <c r="C44" s="84"/>
      <c r="D44" s="84"/>
      <c r="E44" s="90"/>
      <c r="F44" s="86" t="s">
        <v>307</v>
      </c>
      <c r="G44" s="100">
        <f>+G45</f>
        <v>7515000000</v>
      </c>
    </row>
    <row r="45" spans="2:9">
      <c r="B45" s="87" t="s">
        <v>284</v>
      </c>
      <c r="C45" s="87" t="s">
        <v>498</v>
      </c>
      <c r="D45" s="88">
        <v>999999</v>
      </c>
      <c r="E45" s="88" t="s">
        <v>160</v>
      </c>
      <c r="F45" s="91" t="s">
        <v>283</v>
      </c>
      <c r="G45" s="117">
        <v>7515000000</v>
      </c>
    </row>
    <row r="46" spans="2:9">
      <c r="B46" s="5" t="s">
        <v>481</v>
      </c>
      <c r="C46" s="4"/>
      <c r="D46" s="4"/>
      <c r="E46" s="4"/>
      <c r="F46" s="3"/>
      <c r="G46" s="137">
        <f>+G10</f>
        <v>853357164905</v>
      </c>
    </row>
    <row r="51" spans="7:7">
      <c r="G51" s="147"/>
    </row>
    <row r="52" spans="7:7">
      <c r="G52" s="147"/>
    </row>
    <row r="54" spans="7:7">
      <c r="G54" s="147"/>
    </row>
    <row r="55" spans="7:7">
      <c r="G55" s="147"/>
    </row>
  </sheetData>
  <autoFilter ref="B8:G46" xr:uid="{00000000-0001-0000-0000-000000000000}"/>
  <mergeCells count="10">
    <mergeCell ref="B46:F46"/>
    <mergeCell ref="B4:G4"/>
    <mergeCell ref="B5:G5"/>
    <mergeCell ref="B6:G6"/>
    <mergeCell ref="B8:B9"/>
    <mergeCell ref="C8:C9"/>
    <mergeCell ref="D8:D9"/>
    <mergeCell ref="E8:E9"/>
    <mergeCell ref="F8:F9"/>
    <mergeCell ref="G8:G9"/>
  </mergeCells>
  <dataValidations count="1">
    <dataValidation allowBlank="1" showInputMessage="1" showErrorMessage="1" promptTitle="No diligencie Datos" prompt="Precaución" sqref="I14" xr:uid="{5F1C1BF2-FF1F-4155-A2B0-C9995A94C686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4E60-A093-41AF-A582-CD9D0339F92A}">
  <dimension ref="B4:G84"/>
  <sheetViews>
    <sheetView workbookViewId="0">
      <selection activeCell="G11" sqref="G11"/>
    </sheetView>
  </sheetViews>
  <sheetFormatPr baseColWidth="10" defaultRowHeight="15"/>
  <cols>
    <col min="2" max="2" width="25.5" customWidth="1"/>
    <col min="4" max="4" width="14.83203125" customWidth="1"/>
    <col min="5" max="5" width="9.1640625" customWidth="1"/>
    <col min="6" max="6" width="35.5" customWidth="1"/>
    <col min="7" max="7" width="17.5" style="123" customWidth="1"/>
  </cols>
  <sheetData>
    <row r="4" spans="2:7">
      <c r="B4" s="2" t="s">
        <v>285</v>
      </c>
      <c r="C4" s="2"/>
      <c r="D4" s="2"/>
      <c r="E4" s="2"/>
      <c r="F4" s="2"/>
      <c r="G4" s="2"/>
    </row>
    <row r="5" spans="2:7">
      <c r="B5" s="2" t="s">
        <v>334</v>
      </c>
      <c r="C5" s="2"/>
      <c r="D5" s="2"/>
      <c r="E5" s="2"/>
      <c r="F5" s="2"/>
      <c r="G5" s="2"/>
    </row>
    <row r="6" spans="2:7">
      <c r="B6" s="2" t="s">
        <v>287</v>
      </c>
      <c r="C6" s="2"/>
      <c r="D6" s="2"/>
      <c r="E6" s="2"/>
      <c r="F6" s="2"/>
      <c r="G6" s="2"/>
    </row>
    <row r="8" spans="2:7" ht="24.75" customHeight="1">
      <c r="B8" s="1" t="s">
        <v>288</v>
      </c>
      <c r="C8" s="1" t="s">
        <v>289</v>
      </c>
      <c r="D8" s="1" t="s">
        <v>290</v>
      </c>
      <c r="E8" s="1" t="s">
        <v>291</v>
      </c>
      <c r="F8" s="1" t="s">
        <v>292</v>
      </c>
      <c r="G8" s="207" t="s">
        <v>309</v>
      </c>
    </row>
    <row r="9" spans="2:7">
      <c r="B9" s="1"/>
      <c r="C9" s="1"/>
      <c r="D9" s="1"/>
      <c r="E9" s="1"/>
      <c r="F9" s="205"/>
      <c r="G9" s="207"/>
    </row>
    <row r="10" spans="2:7">
      <c r="B10" s="98" t="s">
        <v>335</v>
      </c>
      <c r="C10" s="84"/>
      <c r="D10" s="90"/>
      <c r="E10" s="84"/>
      <c r="F10" s="99" t="s">
        <v>336</v>
      </c>
      <c r="G10" s="100">
        <f>+G11+G40+G69+G76+G79-1</f>
        <v>35597148233.655655</v>
      </c>
    </row>
    <row r="11" spans="2:7">
      <c r="B11" s="101" t="s">
        <v>337</v>
      </c>
      <c r="C11" s="84"/>
      <c r="D11" s="90"/>
      <c r="E11" s="84"/>
      <c r="F11" s="102" t="s">
        <v>338</v>
      </c>
      <c r="G11" s="100">
        <f>+G12</f>
        <v>21435408757.655659</v>
      </c>
    </row>
    <row r="12" spans="2:7">
      <c r="B12" s="103" t="s">
        <v>339</v>
      </c>
      <c r="C12" s="84"/>
      <c r="D12" s="90"/>
      <c r="E12" s="84"/>
      <c r="F12" s="104" t="s">
        <v>340</v>
      </c>
      <c r="G12" s="100">
        <f>+G13+G26+G34</f>
        <v>21435408757.655659</v>
      </c>
    </row>
    <row r="13" spans="2:7">
      <c r="B13" s="105" t="s">
        <v>341</v>
      </c>
      <c r="C13" s="84"/>
      <c r="D13" s="90"/>
      <c r="E13" s="84"/>
      <c r="F13" s="106" t="s">
        <v>342</v>
      </c>
      <c r="G13" s="100">
        <f>+G14+G23</f>
        <v>14433730885.341393</v>
      </c>
    </row>
    <row r="14" spans="2:7">
      <c r="B14" s="107" t="s">
        <v>343</v>
      </c>
      <c r="C14" s="84"/>
      <c r="D14" s="90"/>
      <c r="E14" s="84"/>
      <c r="F14" s="108" t="s">
        <v>344</v>
      </c>
      <c r="G14" s="100">
        <f>+G15+G16+G17+G18+G19</f>
        <v>14284805140.477701</v>
      </c>
    </row>
    <row r="15" spans="2:7">
      <c r="B15" s="109" t="s">
        <v>345</v>
      </c>
      <c r="C15" s="88" t="s">
        <v>270</v>
      </c>
      <c r="D15" s="88">
        <v>999999</v>
      </c>
      <c r="E15" s="88" t="s">
        <v>40</v>
      </c>
      <c r="F15" s="110" t="s">
        <v>346</v>
      </c>
      <c r="G15" s="117">
        <v>11760758026.02853</v>
      </c>
    </row>
    <row r="16" spans="2:7">
      <c r="B16" s="109" t="s">
        <v>347</v>
      </c>
      <c r="C16" s="88" t="s">
        <v>270</v>
      </c>
      <c r="D16" s="88">
        <v>999999</v>
      </c>
      <c r="E16" s="88" t="s">
        <v>40</v>
      </c>
      <c r="F16" s="110" t="s">
        <v>348</v>
      </c>
      <c r="G16" s="111">
        <v>62077738.188311994</v>
      </c>
    </row>
    <row r="17" spans="2:7">
      <c r="B17" s="109" t="s">
        <v>349</v>
      </c>
      <c r="C17" s="88" t="s">
        <v>270</v>
      </c>
      <c r="D17" s="88">
        <v>999999</v>
      </c>
      <c r="E17" s="88" t="s">
        <v>40</v>
      </c>
      <c r="F17" s="110" t="s">
        <v>350</v>
      </c>
      <c r="G17" s="117">
        <v>488996842.0978623</v>
      </c>
    </row>
    <row r="18" spans="2:7">
      <c r="B18" s="109" t="s">
        <v>351</v>
      </c>
      <c r="C18" s="88" t="s">
        <v>270</v>
      </c>
      <c r="D18" s="88">
        <v>999999</v>
      </c>
      <c r="E18" s="88" t="s">
        <v>40</v>
      </c>
      <c r="F18" s="110" t="s">
        <v>352</v>
      </c>
      <c r="G18" s="117">
        <v>308295335.65366226</v>
      </c>
    </row>
    <row r="19" spans="2:7">
      <c r="B19" s="112" t="s">
        <v>353</v>
      </c>
      <c r="C19" s="87"/>
      <c r="D19" s="88"/>
      <c r="E19" s="88"/>
      <c r="F19" s="113" t="s">
        <v>354</v>
      </c>
      <c r="G19" s="100">
        <f>+G20+G21+G22</f>
        <v>1664677198.509335</v>
      </c>
    </row>
    <row r="20" spans="2:7">
      <c r="B20" s="109" t="s">
        <v>355</v>
      </c>
      <c r="C20" s="88" t="s">
        <v>270</v>
      </c>
      <c r="D20" s="88">
        <v>999999</v>
      </c>
      <c r="E20" s="88" t="s">
        <v>40</v>
      </c>
      <c r="F20" s="110" t="s">
        <v>356</v>
      </c>
      <c r="G20" s="117">
        <v>1153186497.1203377</v>
      </c>
    </row>
    <row r="21" spans="2:7">
      <c r="B21" s="109" t="s">
        <v>357</v>
      </c>
      <c r="C21" s="88" t="s">
        <v>270</v>
      </c>
      <c r="D21" s="88">
        <v>999999</v>
      </c>
      <c r="E21" s="88" t="s">
        <v>40</v>
      </c>
      <c r="F21" s="110" t="s">
        <v>358</v>
      </c>
      <c r="G21" s="117">
        <v>493035934.03887689</v>
      </c>
    </row>
    <row r="22" spans="2:7">
      <c r="B22" s="109" t="s">
        <v>359</v>
      </c>
      <c r="C22" s="88" t="s">
        <v>270</v>
      </c>
      <c r="D22" s="88">
        <v>999999</v>
      </c>
      <c r="E22" s="88" t="s">
        <v>40</v>
      </c>
      <c r="F22" s="110" t="s">
        <v>360</v>
      </c>
      <c r="G22" s="117">
        <v>18454767.350120645</v>
      </c>
    </row>
    <row r="23" spans="2:7">
      <c r="B23" s="107" t="s">
        <v>361</v>
      </c>
      <c r="C23" s="87"/>
      <c r="D23" s="88"/>
      <c r="E23" s="88"/>
      <c r="F23" s="108" t="s">
        <v>362</v>
      </c>
      <c r="G23" s="100">
        <f>+G24</f>
        <v>148925744.8636913</v>
      </c>
    </row>
    <row r="24" spans="2:7">
      <c r="B24" s="112" t="s">
        <v>363</v>
      </c>
      <c r="C24" s="87"/>
      <c r="D24" s="88"/>
      <c r="E24" s="88"/>
      <c r="F24" s="113" t="s">
        <v>364</v>
      </c>
      <c r="G24" s="100">
        <f>+G25</f>
        <v>148925744.8636913</v>
      </c>
    </row>
    <row r="25" spans="2:7">
      <c r="B25" s="109" t="s">
        <v>365</v>
      </c>
      <c r="C25" s="88" t="s">
        <v>270</v>
      </c>
      <c r="D25" s="88">
        <v>999999</v>
      </c>
      <c r="E25" s="88" t="s">
        <v>40</v>
      </c>
      <c r="F25" s="110" t="s">
        <v>366</v>
      </c>
      <c r="G25" s="117">
        <v>148925744.8636913</v>
      </c>
    </row>
    <row r="26" spans="2:7">
      <c r="B26" s="105" t="s">
        <v>367</v>
      </c>
      <c r="C26" s="87"/>
      <c r="D26" s="88"/>
      <c r="E26" s="88"/>
      <c r="F26" s="106" t="s">
        <v>368</v>
      </c>
      <c r="G26" s="100">
        <f>+G27+G28+G29+G30+G31+G32+G33</f>
        <v>5895892549.1975136</v>
      </c>
    </row>
    <row r="27" spans="2:7">
      <c r="B27" s="109" t="s">
        <v>369</v>
      </c>
      <c r="C27" s="88" t="s">
        <v>270</v>
      </c>
      <c r="D27" s="88">
        <v>999999</v>
      </c>
      <c r="E27" s="88" t="s">
        <v>40</v>
      </c>
      <c r="F27" s="110" t="s">
        <v>370</v>
      </c>
      <c r="G27" s="117">
        <v>1550193951.2994759</v>
      </c>
    </row>
    <row r="28" spans="2:7">
      <c r="B28" s="109" t="s">
        <v>371</v>
      </c>
      <c r="C28" s="88" t="s">
        <v>270</v>
      </c>
      <c r="D28" s="88">
        <v>999999</v>
      </c>
      <c r="E28" s="88" t="s">
        <v>40</v>
      </c>
      <c r="F28" s="110" t="s">
        <v>372</v>
      </c>
      <c r="G28" s="117">
        <v>1098054048.8371291</v>
      </c>
    </row>
    <row r="29" spans="2:7">
      <c r="B29" s="109" t="s">
        <v>373</v>
      </c>
      <c r="C29" s="88" t="s">
        <v>270</v>
      </c>
      <c r="D29" s="88">
        <v>999999</v>
      </c>
      <c r="E29" s="88" t="s">
        <v>40</v>
      </c>
      <c r="F29" s="110" t="s">
        <v>374</v>
      </c>
      <c r="G29" s="117">
        <v>1404993538.7369192</v>
      </c>
    </row>
    <row r="30" spans="2:7">
      <c r="B30" s="109" t="s">
        <v>375</v>
      </c>
      <c r="C30" s="88" t="s">
        <v>270</v>
      </c>
      <c r="D30" s="88">
        <v>999999</v>
      </c>
      <c r="E30" s="88" t="s">
        <v>40</v>
      </c>
      <c r="F30" s="110" t="s">
        <v>376</v>
      </c>
      <c r="G30" s="117">
        <v>556012628.1452949</v>
      </c>
    </row>
    <row r="31" spans="2:7">
      <c r="B31" s="109" t="s">
        <v>377</v>
      </c>
      <c r="C31" s="88" t="s">
        <v>270</v>
      </c>
      <c r="D31" s="88">
        <v>999999</v>
      </c>
      <c r="E31" s="88" t="s">
        <v>40</v>
      </c>
      <c r="F31" s="110" t="s">
        <v>378</v>
      </c>
      <c r="G31" s="117">
        <v>591622596.99707556</v>
      </c>
    </row>
    <row r="32" spans="2:7">
      <c r="B32" s="109" t="s">
        <v>379</v>
      </c>
      <c r="C32" s="88" t="s">
        <v>270</v>
      </c>
      <c r="D32" s="88">
        <v>999999</v>
      </c>
      <c r="E32" s="88" t="s">
        <v>40</v>
      </c>
      <c r="F32" s="110" t="s">
        <v>380</v>
      </c>
      <c r="G32" s="117">
        <v>417009471.10897082</v>
      </c>
    </row>
    <row r="33" spans="2:7">
      <c r="B33" s="109" t="s">
        <v>381</v>
      </c>
      <c r="C33" s="88" t="s">
        <v>270</v>
      </c>
      <c r="D33" s="88">
        <v>999999</v>
      </c>
      <c r="E33" s="88" t="s">
        <v>40</v>
      </c>
      <c r="F33" s="110" t="s">
        <v>382</v>
      </c>
      <c r="G33" s="117">
        <v>278006314.07264745</v>
      </c>
    </row>
    <row r="34" spans="2:7" ht="28">
      <c r="B34" s="105" t="s">
        <v>383</v>
      </c>
      <c r="C34" s="87"/>
      <c r="D34" s="88"/>
      <c r="E34" s="88"/>
      <c r="F34" s="106" t="s">
        <v>384</v>
      </c>
      <c r="G34" s="100">
        <f>+G35+G39</f>
        <v>1105785323.1167536</v>
      </c>
    </row>
    <row r="35" spans="2:7">
      <c r="B35" s="107" t="s">
        <v>385</v>
      </c>
      <c r="C35" s="87"/>
      <c r="D35" s="88"/>
      <c r="E35" s="88"/>
      <c r="F35" s="108" t="s">
        <v>354</v>
      </c>
      <c r="G35" s="100">
        <f>+G36+G37+G38</f>
        <v>980785323.11675358</v>
      </c>
    </row>
    <row r="36" spans="2:7">
      <c r="B36" s="109" t="s">
        <v>386</v>
      </c>
      <c r="C36" s="88" t="s">
        <v>270</v>
      </c>
      <c r="D36" s="88">
        <v>999999</v>
      </c>
      <c r="E36" s="88" t="s">
        <v>40</v>
      </c>
      <c r="F36" s="110" t="s">
        <v>387</v>
      </c>
      <c r="G36" s="117">
        <v>678066900.05416453</v>
      </c>
    </row>
    <row r="37" spans="2:7">
      <c r="B37" s="109" t="s">
        <v>388</v>
      </c>
      <c r="C37" s="88" t="s">
        <v>270</v>
      </c>
      <c r="D37" s="88">
        <v>999999</v>
      </c>
      <c r="E37" s="88" t="s">
        <v>40</v>
      </c>
      <c r="F37" s="110" t="s">
        <v>389</v>
      </c>
      <c r="G37" s="117">
        <v>228273632</v>
      </c>
    </row>
    <row r="38" spans="2:7">
      <c r="B38" s="109" t="s">
        <v>390</v>
      </c>
      <c r="C38" s="88" t="s">
        <v>270</v>
      </c>
      <c r="D38" s="88">
        <v>999999</v>
      </c>
      <c r="E38" s="88" t="s">
        <v>40</v>
      </c>
      <c r="F38" s="110" t="s">
        <v>391</v>
      </c>
      <c r="G38" s="117">
        <v>74444791.062589034</v>
      </c>
    </row>
    <row r="39" spans="2:7">
      <c r="B39" s="109" t="s">
        <v>392</v>
      </c>
      <c r="C39" s="88" t="s">
        <v>270</v>
      </c>
      <c r="D39" s="88">
        <v>999999</v>
      </c>
      <c r="E39" s="88" t="s">
        <v>40</v>
      </c>
      <c r="F39" s="110" t="s">
        <v>393</v>
      </c>
      <c r="G39" s="117">
        <v>125000000</v>
      </c>
    </row>
    <row r="40" spans="2:7">
      <c r="B40" s="98" t="s">
        <v>394</v>
      </c>
      <c r="C40" s="87"/>
      <c r="D40" s="88"/>
      <c r="E40" s="88"/>
      <c r="F40" s="114" t="s">
        <v>395</v>
      </c>
      <c r="G40" s="100">
        <f>+G41+G58</f>
        <v>12207332955</v>
      </c>
    </row>
    <row r="41" spans="2:7">
      <c r="B41" s="98" t="s">
        <v>396</v>
      </c>
      <c r="C41" s="87"/>
      <c r="D41" s="88"/>
      <c r="E41" s="88"/>
      <c r="F41" s="114" t="s">
        <v>397</v>
      </c>
      <c r="G41" s="100">
        <f>+G42</f>
        <v>741769000</v>
      </c>
    </row>
    <row r="42" spans="2:7">
      <c r="B42" s="98" t="s">
        <v>398</v>
      </c>
      <c r="C42" s="87"/>
      <c r="D42" s="88"/>
      <c r="E42" s="88"/>
      <c r="F42" s="114" t="s">
        <v>399</v>
      </c>
      <c r="G42" s="100">
        <f>+G43+G49+G53</f>
        <v>741769000</v>
      </c>
    </row>
    <row r="43" spans="2:7">
      <c r="B43" s="101" t="s">
        <v>400</v>
      </c>
      <c r="C43" s="87"/>
      <c r="D43" s="88"/>
      <c r="E43" s="88"/>
      <c r="F43" s="102" t="s">
        <v>401</v>
      </c>
      <c r="G43" s="100">
        <f>+G44+G47</f>
        <v>670710000</v>
      </c>
    </row>
    <row r="44" spans="2:7">
      <c r="B44" s="103" t="s">
        <v>402</v>
      </c>
      <c r="C44" s="87"/>
      <c r="D44" s="88"/>
      <c r="E44" s="88"/>
      <c r="F44" s="104" t="s">
        <v>403</v>
      </c>
      <c r="G44" s="100">
        <f>+G45+G46</f>
        <v>270710000</v>
      </c>
    </row>
    <row r="45" spans="2:7" ht="28">
      <c r="B45" s="109" t="s">
        <v>404</v>
      </c>
      <c r="C45" s="88" t="s">
        <v>270</v>
      </c>
      <c r="D45" s="88">
        <v>999999</v>
      </c>
      <c r="E45" s="88" t="s">
        <v>40</v>
      </c>
      <c r="F45" s="110" t="s">
        <v>405</v>
      </c>
      <c r="G45" s="117">
        <v>10710000</v>
      </c>
    </row>
    <row r="46" spans="2:7" ht="28">
      <c r="B46" s="109" t="s">
        <v>406</v>
      </c>
      <c r="C46" s="88" t="s">
        <v>270</v>
      </c>
      <c r="D46" s="88">
        <v>999999</v>
      </c>
      <c r="E46" s="88" t="s">
        <v>40</v>
      </c>
      <c r="F46" s="110" t="s">
        <v>407</v>
      </c>
      <c r="G46" s="117">
        <v>260000000</v>
      </c>
    </row>
    <row r="47" spans="2:7">
      <c r="B47" s="103" t="s">
        <v>408</v>
      </c>
      <c r="C47" s="87"/>
      <c r="D47" s="88"/>
      <c r="E47" s="88"/>
      <c r="F47" s="104" t="s">
        <v>409</v>
      </c>
      <c r="G47" s="100">
        <f>+G48</f>
        <v>400000000</v>
      </c>
    </row>
    <row r="48" spans="2:7" ht="28">
      <c r="B48" s="109" t="s">
        <v>410</v>
      </c>
      <c r="C48" s="88" t="s">
        <v>270</v>
      </c>
      <c r="D48" s="88">
        <v>999999</v>
      </c>
      <c r="E48" s="88" t="s">
        <v>40</v>
      </c>
      <c r="F48" s="110" t="s">
        <v>411</v>
      </c>
      <c r="G48" s="117">
        <v>400000000</v>
      </c>
    </row>
    <row r="49" spans="2:7" ht="28">
      <c r="B49" s="98" t="s">
        <v>412</v>
      </c>
      <c r="C49" s="87"/>
      <c r="D49" s="88"/>
      <c r="E49" s="88"/>
      <c r="F49" s="114" t="s">
        <v>413</v>
      </c>
      <c r="G49" s="100">
        <f>+G50</f>
        <v>40000000</v>
      </c>
    </row>
    <row r="50" spans="2:7" ht="28">
      <c r="B50" s="101" t="s">
        <v>414</v>
      </c>
      <c r="C50" s="87"/>
      <c r="D50" s="88"/>
      <c r="E50" s="88"/>
      <c r="F50" s="102" t="s">
        <v>415</v>
      </c>
      <c r="G50" s="100">
        <f>+G51</f>
        <v>40000000</v>
      </c>
    </row>
    <row r="51" spans="2:7">
      <c r="B51" s="103" t="s">
        <v>416</v>
      </c>
      <c r="C51" s="87"/>
      <c r="D51" s="88"/>
      <c r="E51" s="88"/>
      <c r="F51" s="104" t="s">
        <v>417</v>
      </c>
      <c r="G51" s="100">
        <f>+G52</f>
        <v>40000000</v>
      </c>
    </row>
    <row r="52" spans="2:7">
      <c r="B52" s="109" t="s">
        <v>418</v>
      </c>
      <c r="C52" s="87"/>
      <c r="D52" s="88"/>
      <c r="E52" s="88"/>
      <c r="F52" s="110" t="s">
        <v>419</v>
      </c>
      <c r="G52" s="100">
        <v>40000000</v>
      </c>
    </row>
    <row r="53" spans="2:7">
      <c r="B53" s="103" t="s">
        <v>420</v>
      </c>
      <c r="C53" s="87"/>
      <c r="D53" s="88"/>
      <c r="E53" s="88"/>
      <c r="F53" s="115" t="s">
        <v>421</v>
      </c>
      <c r="G53" s="100">
        <f>+G54</f>
        <v>31059000</v>
      </c>
    </row>
    <row r="54" spans="2:7">
      <c r="B54" s="105" t="s">
        <v>422</v>
      </c>
      <c r="C54" s="87"/>
      <c r="D54" s="88"/>
      <c r="E54" s="88"/>
      <c r="F54" s="106" t="s">
        <v>423</v>
      </c>
      <c r="G54" s="100">
        <f>+G55</f>
        <v>31059000</v>
      </c>
    </row>
    <row r="55" spans="2:7">
      <c r="B55" s="107" t="s">
        <v>424</v>
      </c>
      <c r="C55" s="87"/>
      <c r="D55" s="88"/>
      <c r="E55" s="88"/>
      <c r="F55" s="108" t="s">
        <v>425</v>
      </c>
      <c r="G55" s="100">
        <f>+G56</f>
        <v>31059000</v>
      </c>
    </row>
    <row r="56" spans="2:7">
      <c r="B56" s="112" t="s">
        <v>426</v>
      </c>
      <c r="C56" s="87"/>
      <c r="D56" s="88"/>
      <c r="E56" s="88"/>
      <c r="F56" s="113" t="s">
        <v>427</v>
      </c>
      <c r="G56" s="100">
        <f>+G57</f>
        <v>31059000</v>
      </c>
    </row>
    <row r="57" spans="2:7">
      <c r="B57" s="109" t="s">
        <v>428</v>
      </c>
      <c r="C57" s="88" t="s">
        <v>270</v>
      </c>
      <c r="D57" s="88">
        <v>999999</v>
      </c>
      <c r="E57" s="88" t="s">
        <v>40</v>
      </c>
      <c r="F57" s="110" t="s">
        <v>429</v>
      </c>
      <c r="G57" s="117">
        <v>31059000</v>
      </c>
    </row>
    <row r="58" spans="2:7">
      <c r="B58" s="101" t="s">
        <v>430</v>
      </c>
      <c r="C58" s="87"/>
      <c r="D58" s="88"/>
      <c r="E58" s="88"/>
      <c r="F58" s="102" t="s">
        <v>431</v>
      </c>
      <c r="G58" s="100">
        <f>+G59+G63</f>
        <v>11465563955</v>
      </c>
    </row>
    <row r="59" spans="2:7">
      <c r="B59" s="103" t="s">
        <v>432</v>
      </c>
      <c r="C59" s="87"/>
      <c r="D59" s="88"/>
      <c r="E59" s="88"/>
      <c r="F59" s="104" t="s">
        <v>433</v>
      </c>
      <c r="G59" s="100">
        <f>+G60+G61+G62</f>
        <v>347565245</v>
      </c>
    </row>
    <row r="60" spans="2:7" ht="28">
      <c r="B60" s="109" t="s">
        <v>434</v>
      </c>
      <c r="C60" s="88" t="s">
        <v>270</v>
      </c>
      <c r="D60" s="88">
        <v>999999</v>
      </c>
      <c r="E60" s="88" t="s">
        <v>40</v>
      </c>
      <c r="F60" s="116" t="s">
        <v>435</v>
      </c>
      <c r="G60" s="117">
        <v>60000000</v>
      </c>
    </row>
    <row r="61" spans="2:7" ht="28">
      <c r="B61" s="109" t="s">
        <v>436</v>
      </c>
      <c r="C61" s="88" t="s">
        <v>270</v>
      </c>
      <c r="D61" s="88">
        <v>999999</v>
      </c>
      <c r="E61" s="88" t="s">
        <v>40</v>
      </c>
      <c r="F61" s="116" t="s">
        <v>437</v>
      </c>
      <c r="G61" s="117">
        <v>247565245</v>
      </c>
    </row>
    <row r="62" spans="2:7">
      <c r="B62" s="109" t="s">
        <v>438</v>
      </c>
      <c r="C62" s="88" t="s">
        <v>270</v>
      </c>
      <c r="D62" s="88">
        <v>999999</v>
      </c>
      <c r="E62" s="88" t="s">
        <v>40</v>
      </c>
      <c r="F62" s="116" t="s">
        <v>439</v>
      </c>
      <c r="G62" s="117">
        <v>40000000</v>
      </c>
    </row>
    <row r="63" spans="2:7">
      <c r="B63" s="103" t="s">
        <v>440</v>
      </c>
      <c r="C63" s="87"/>
      <c r="D63" s="88"/>
      <c r="E63" s="88"/>
      <c r="F63" s="104" t="s">
        <v>441</v>
      </c>
      <c r="G63" s="100">
        <f>+G64+G65+G66+G67+G68</f>
        <v>11117998710</v>
      </c>
    </row>
    <row r="64" spans="2:7" ht="56">
      <c r="B64" s="109" t="s">
        <v>442</v>
      </c>
      <c r="C64" s="88" t="s">
        <v>270</v>
      </c>
      <c r="D64" s="88">
        <v>999999</v>
      </c>
      <c r="E64" s="88" t="s">
        <v>40</v>
      </c>
      <c r="F64" s="116" t="s">
        <v>443</v>
      </c>
      <c r="G64" s="117">
        <v>104904000</v>
      </c>
    </row>
    <row r="65" spans="2:7" ht="28">
      <c r="B65" s="109" t="s">
        <v>444</v>
      </c>
      <c r="C65" s="88" t="s">
        <v>270</v>
      </c>
      <c r="D65" s="88">
        <v>999999</v>
      </c>
      <c r="E65" s="88" t="s">
        <v>40</v>
      </c>
      <c r="F65" s="116" t="s">
        <v>445</v>
      </c>
      <c r="G65" s="117">
        <v>2639653255</v>
      </c>
    </row>
    <row r="66" spans="2:7" ht="28">
      <c r="B66" s="109" t="s">
        <v>446</v>
      </c>
      <c r="C66" s="88" t="s">
        <v>270</v>
      </c>
      <c r="D66" s="88">
        <v>999999</v>
      </c>
      <c r="E66" s="88" t="s">
        <v>40</v>
      </c>
      <c r="F66" s="116" t="s">
        <v>447</v>
      </c>
      <c r="G66" s="118">
        <v>8052610909</v>
      </c>
    </row>
    <row r="67" spans="2:7">
      <c r="B67" s="109" t="s">
        <v>448</v>
      </c>
      <c r="C67" s="88" t="s">
        <v>270</v>
      </c>
      <c r="D67" s="88">
        <v>999999</v>
      </c>
      <c r="E67" s="88" t="s">
        <v>40</v>
      </c>
      <c r="F67" s="116" t="s">
        <v>449</v>
      </c>
      <c r="G67" s="117">
        <v>153000000</v>
      </c>
    </row>
    <row r="68" spans="2:7">
      <c r="B68" s="109" t="s">
        <v>450</v>
      </c>
      <c r="C68" s="88" t="s">
        <v>270</v>
      </c>
      <c r="D68" s="88">
        <v>999999</v>
      </c>
      <c r="E68" s="88" t="s">
        <v>40</v>
      </c>
      <c r="F68" s="116" t="s">
        <v>451</v>
      </c>
      <c r="G68" s="117">
        <v>167830546</v>
      </c>
    </row>
    <row r="69" spans="2:7">
      <c r="B69" s="98" t="s">
        <v>452</v>
      </c>
      <c r="C69" s="87"/>
      <c r="D69" s="88"/>
      <c r="E69" s="88"/>
      <c r="F69" s="114" t="s">
        <v>274</v>
      </c>
      <c r="G69" s="100">
        <v>1586515685</v>
      </c>
    </row>
    <row r="70" spans="2:7">
      <c r="B70" s="98" t="s">
        <v>453</v>
      </c>
      <c r="C70" s="87"/>
      <c r="D70" s="88"/>
      <c r="E70" s="88"/>
      <c r="F70" s="119" t="s">
        <v>454</v>
      </c>
      <c r="G70" s="100">
        <v>120000000</v>
      </c>
    </row>
    <row r="71" spans="2:7">
      <c r="B71" s="98" t="s">
        <v>455</v>
      </c>
      <c r="C71" s="87"/>
      <c r="D71" s="88"/>
      <c r="E71" s="88"/>
      <c r="F71" s="114" t="s">
        <v>456</v>
      </c>
      <c r="G71" s="100">
        <f>+G72</f>
        <v>120000000</v>
      </c>
    </row>
    <row r="72" spans="2:7">
      <c r="B72" s="109" t="s">
        <v>457</v>
      </c>
      <c r="C72" s="88" t="s">
        <v>270</v>
      </c>
      <c r="D72" s="88">
        <v>999999</v>
      </c>
      <c r="E72" s="88" t="s">
        <v>40</v>
      </c>
      <c r="F72" s="110" t="s">
        <v>458</v>
      </c>
      <c r="G72" s="117">
        <v>120000000</v>
      </c>
    </row>
    <row r="73" spans="2:7">
      <c r="B73" s="98" t="s">
        <v>459</v>
      </c>
      <c r="C73" s="87"/>
      <c r="D73" s="88"/>
      <c r="E73" s="88"/>
      <c r="F73" s="119" t="s">
        <v>460</v>
      </c>
      <c r="G73" s="100">
        <f>+G74</f>
        <v>1466515685</v>
      </c>
    </row>
    <row r="74" spans="2:7">
      <c r="B74" s="101" t="s">
        <v>461</v>
      </c>
      <c r="C74" s="87"/>
      <c r="D74" s="88"/>
      <c r="E74" s="88"/>
      <c r="F74" s="102" t="s">
        <v>462</v>
      </c>
      <c r="G74" s="100">
        <f>+G75</f>
        <v>1466515685</v>
      </c>
    </row>
    <row r="75" spans="2:7">
      <c r="B75" s="109" t="s">
        <v>463</v>
      </c>
      <c r="C75" s="88" t="s">
        <v>270</v>
      </c>
      <c r="D75" s="88">
        <v>999999</v>
      </c>
      <c r="E75" s="88" t="s">
        <v>40</v>
      </c>
      <c r="F75" s="110" t="s">
        <v>464</v>
      </c>
      <c r="G75" s="117">
        <v>1466515685</v>
      </c>
    </row>
    <row r="76" spans="2:7">
      <c r="B76" s="101" t="s">
        <v>465</v>
      </c>
      <c r="C76" s="87"/>
      <c r="D76" s="88"/>
      <c r="E76" s="88"/>
      <c r="F76" s="102" t="s">
        <v>466</v>
      </c>
      <c r="G76" s="100">
        <f>+G77</f>
        <v>167000000</v>
      </c>
    </row>
    <row r="77" spans="2:7">
      <c r="B77" s="103" t="s">
        <v>467</v>
      </c>
      <c r="C77" s="87"/>
      <c r="D77" s="88"/>
      <c r="E77" s="88"/>
      <c r="F77" s="104" t="s">
        <v>468</v>
      </c>
      <c r="G77" s="100">
        <f>+G78</f>
        <v>167000000</v>
      </c>
    </row>
    <row r="78" spans="2:7">
      <c r="B78" s="109" t="s">
        <v>469</v>
      </c>
      <c r="C78" s="87"/>
      <c r="D78" s="88"/>
      <c r="E78" s="88"/>
      <c r="F78" s="120" t="s">
        <v>470</v>
      </c>
      <c r="G78" s="100">
        <v>167000000</v>
      </c>
    </row>
    <row r="79" spans="2:7" ht="28">
      <c r="B79" s="101" t="s">
        <v>471</v>
      </c>
      <c r="C79" s="87"/>
      <c r="D79" s="88"/>
      <c r="E79" s="88"/>
      <c r="F79" s="102" t="s">
        <v>472</v>
      </c>
      <c r="G79" s="100">
        <f>+G80+G82</f>
        <v>200890837</v>
      </c>
    </row>
    <row r="80" spans="2:7">
      <c r="B80" s="103" t="s">
        <v>473</v>
      </c>
      <c r="C80" s="87"/>
      <c r="D80" s="88"/>
      <c r="E80" s="88"/>
      <c r="F80" s="104" t="s">
        <v>474</v>
      </c>
      <c r="G80" s="100">
        <f>+G81</f>
        <v>7198000</v>
      </c>
    </row>
    <row r="81" spans="2:7">
      <c r="B81" s="109" t="s">
        <v>475</v>
      </c>
      <c r="C81" s="88" t="s">
        <v>270</v>
      </c>
      <c r="D81" s="88">
        <v>999999</v>
      </c>
      <c r="E81" s="88" t="s">
        <v>40</v>
      </c>
      <c r="F81" s="110" t="s">
        <v>476</v>
      </c>
      <c r="G81" s="117">
        <v>7198000</v>
      </c>
    </row>
    <row r="82" spans="2:7">
      <c r="B82" s="103" t="s">
        <v>477</v>
      </c>
      <c r="C82" s="87"/>
      <c r="D82" s="88"/>
      <c r="E82" s="88"/>
      <c r="F82" s="104" t="s">
        <v>478</v>
      </c>
      <c r="G82" s="100">
        <f>+G83</f>
        <v>193692837</v>
      </c>
    </row>
    <row r="83" spans="2:7">
      <c r="B83" s="121" t="s">
        <v>479</v>
      </c>
      <c r="C83" s="88" t="s">
        <v>270</v>
      </c>
      <c r="D83" s="88">
        <v>999999</v>
      </c>
      <c r="E83" s="88" t="s">
        <v>40</v>
      </c>
      <c r="F83" s="122" t="s">
        <v>480</v>
      </c>
      <c r="G83" s="117">
        <v>193692837</v>
      </c>
    </row>
    <row r="84" spans="2:7">
      <c r="B84" s="5" t="s">
        <v>481</v>
      </c>
      <c r="C84" s="4"/>
      <c r="D84" s="4"/>
      <c r="E84" s="4"/>
      <c r="F84" s="3"/>
      <c r="G84" s="136">
        <f>+G10</f>
        <v>35597148233.655655</v>
      </c>
    </row>
  </sheetData>
  <autoFilter ref="B9:G84" xr:uid="{A0294E60-A093-41AF-A582-CD9D0339F92A}"/>
  <mergeCells count="10">
    <mergeCell ref="B84:F84"/>
    <mergeCell ref="B4:G4"/>
    <mergeCell ref="B5:G5"/>
    <mergeCell ref="B6:G6"/>
    <mergeCell ref="B8:B9"/>
    <mergeCell ref="C8:C9"/>
    <mergeCell ref="D8:D9"/>
    <mergeCell ref="E8:E9"/>
    <mergeCell ref="F8:F9"/>
    <mergeCell ref="G8:G9"/>
  </mergeCells>
  <dataValidations count="1">
    <dataValidation allowBlank="1" showInputMessage="1" showErrorMessage="1" promptTitle="No diligencie Datos" prompt="Precaución" sqref="G10:G15 G17:G65 G67:G83" xr:uid="{5D97EB04-5095-4859-8720-D3926157C051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57F0-D7E9-4300-BB6D-FDFAEB1041C3}">
  <dimension ref="B4:G30"/>
  <sheetViews>
    <sheetView workbookViewId="0">
      <selection activeCell="I31" sqref="I31"/>
    </sheetView>
  </sheetViews>
  <sheetFormatPr baseColWidth="10" defaultRowHeight="15"/>
  <cols>
    <col min="2" max="2" width="18.33203125" customWidth="1"/>
    <col min="4" max="4" width="14.83203125" customWidth="1"/>
    <col min="5" max="5" width="9.1640625" customWidth="1"/>
    <col min="6" max="6" width="35.5" customWidth="1"/>
    <col min="7" max="7" width="17.5" customWidth="1"/>
  </cols>
  <sheetData>
    <row r="4" spans="2:7">
      <c r="B4" s="2" t="s">
        <v>285</v>
      </c>
      <c r="C4" s="2"/>
      <c r="D4" s="2"/>
      <c r="E4" s="2"/>
      <c r="F4" s="2"/>
      <c r="G4" s="2"/>
    </row>
    <row r="5" spans="2:7">
      <c r="B5" s="2" t="s">
        <v>308</v>
      </c>
      <c r="C5" s="2"/>
      <c r="D5" s="2"/>
      <c r="E5" s="2"/>
      <c r="F5" s="2"/>
      <c r="G5" s="2"/>
    </row>
    <row r="6" spans="2:7">
      <c r="B6" s="2" t="s">
        <v>287</v>
      </c>
      <c r="C6" s="2"/>
      <c r="D6" s="2"/>
      <c r="E6" s="2"/>
      <c r="F6" s="2"/>
      <c r="G6" s="2"/>
    </row>
    <row r="8" spans="2:7" ht="25.5" customHeight="1">
      <c r="B8" s="1" t="s">
        <v>288</v>
      </c>
      <c r="C8" s="1" t="s">
        <v>289</v>
      </c>
      <c r="D8" s="1" t="s">
        <v>290</v>
      </c>
      <c r="E8" s="1" t="s">
        <v>291</v>
      </c>
      <c r="F8" s="1" t="s">
        <v>292</v>
      </c>
      <c r="G8" s="206" t="s">
        <v>309</v>
      </c>
    </row>
    <row r="9" spans="2:7">
      <c r="B9" s="1"/>
      <c r="C9" s="1"/>
      <c r="D9" s="1"/>
      <c r="E9" s="1"/>
      <c r="F9" s="205"/>
      <c r="G9" s="206"/>
    </row>
    <row r="10" spans="2:7">
      <c r="B10" s="92" t="s">
        <v>310</v>
      </c>
      <c r="C10" s="84"/>
      <c r="D10" s="90"/>
      <c r="E10" s="84"/>
      <c r="F10" s="93" t="s">
        <v>311</v>
      </c>
      <c r="G10" s="127">
        <f>+G11</f>
        <v>60060332000</v>
      </c>
    </row>
    <row r="11" spans="2:7">
      <c r="B11" s="92" t="s">
        <v>312</v>
      </c>
      <c r="C11" s="84"/>
      <c r="D11" s="90"/>
      <c r="E11" s="84"/>
      <c r="F11" s="94" t="s">
        <v>313</v>
      </c>
      <c r="G11" s="127">
        <f>+G12+G18+G22</f>
        <v>60060332000</v>
      </c>
    </row>
    <row r="12" spans="2:7">
      <c r="B12" s="92" t="s">
        <v>314</v>
      </c>
      <c r="C12" s="84"/>
      <c r="D12" s="90"/>
      <c r="E12" s="84"/>
      <c r="F12" s="95" t="s">
        <v>315</v>
      </c>
      <c r="G12" s="127">
        <f>+G13</f>
        <v>8950000000</v>
      </c>
    </row>
    <row r="13" spans="2:7">
      <c r="B13" s="92" t="s">
        <v>316</v>
      </c>
      <c r="C13" s="84"/>
      <c r="D13" s="90"/>
      <c r="E13" s="84"/>
      <c r="F13" s="95" t="s">
        <v>317</v>
      </c>
      <c r="G13" s="127">
        <f>+G14</f>
        <v>8950000000</v>
      </c>
    </row>
    <row r="14" spans="2:7">
      <c r="B14" s="92" t="s">
        <v>318</v>
      </c>
      <c r="C14" s="84"/>
      <c r="D14" s="90"/>
      <c r="E14" s="84"/>
      <c r="F14" s="95" t="s">
        <v>319</v>
      </c>
      <c r="G14" s="127">
        <f>+G15</f>
        <v>8950000000</v>
      </c>
    </row>
    <row r="15" spans="2:7">
      <c r="B15" s="92" t="s">
        <v>320</v>
      </c>
      <c r="C15" s="84"/>
      <c r="D15" s="90"/>
      <c r="E15" s="84"/>
      <c r="F15" s="95" t="s">
        <v>306</v>
      </c>
      <c r="G15" s="127">
        <f>+G16</f>
        <v>8950000000</v>
      </c>
    </row>
    <row r="16" spans="2:7">
      <c r="B16" s="96" t="s">
        <v>321</v>
      </c>
      <c r="C16" s="88" t="s">
        <v>270</v>
      </c>
      <c r="D16" s="88">
        <v>999999</v>
      </c>
      <c r="E16" s="88" t="s">
        <v>121</v>
      </c>
      <c r="F16" s="97" t="s">
        <v>281</v>
      </c>
      <c r="G16" s="128">
        <v>8950000000</v>
      </c>
    </row>
    <row r="17" spans="2:7">
      <c r="B17" s="92" t="s">
        <v>322</v>
      </c>
      <c r="C17" s="84"/>
      <c r="D17" s="90"/>
      <c r="E17" s="84"/>
      <c r="F17" s="95" t="s">
        <v>323</v>
      </c>
      <c r="G17" s="127">
        <f>+G18</f>
        <v>50801000000</v>
      </c>
    </row>
    <row r="18" spans="2:7">
      <c r="B18" s="92" t="s">
        <v>324</v>
      </c>
      <c r="C18" s="84"/>
      <c r="D18" s="90"/>
      <c r="E18" s="84"/>
      <c r="F18" s="95" t="s">
        <v>317</v>
      </c>
      <c r="G18" s="127">
        <f>+G19</f>
        <v>50801000000</v>
      </c>
    </row>
    <row r="19" spans="2:7">
      <c r="B19" s="92" t="s">
        <v>325</v>
      </c>
      <c r="C19" s="87"/>
      <c r="D19" s="88"/>
      <c r="E19" s="88"/>
      <c r="F19" s="95" t="s">
        <v>319</v>
      </c>
      <c r="G19" s="127">
        <f>+G20</f>
        <v>50801000000</v>
      </c>
    </row>
    <row r="20" spans="2:7">
      <c r="B20" s="92" t="s">
        <v>326</v>
      </c>
      <c r="C20" s="87"/>
      <c r="D20" s="88"/>
      <c r="E20" s="88"/>
      <c r="F20" s="95" t="s">
        <v>281</v>
      </c>
      <c r="G20" s="127">
        <f>+G21</f>
        <v>50801000000</v>
      </c>
    </row>
    <row r="21" spans="2:7">
      <c r="B21" s="96" t="s">
        <v>327</v>
      </c>
      <c r="C21" s="88" t="s">
        <v>270</v>
      </c>
      <c r="D21" s="88">
        <v>999999</v>
      </c>
      <c r="E21" s="88" t="s">
        <v>121</v>
      </c>
      <c r="F21" s="97" t="s">
        <v>281</v>
      </c>
      <c r="G21" s="128">
        <f>44900000000+5901000000</f>
        <v>50801000000</v>
      </c>
    </row>
    <row r="22" spans="2:7">
      <c r="B22" s="92" t="s">
        <v>328</v>
      </c>
      <c r="C22" s="84"/>
      <c r="D22" s="90"/>
      <c r="E22" s="90"/>
      <c r="F22" s="95" t="s">
        <v>329</v>
      </c>
      <c r="G22" s="127">
        <f>+G23</f>
        <v>309332000</v>
      </c>
    </row>
    <row r="23" spans="2:7">
      <c r="B23" s="92" t="s">
        <v>330</v>
      </c>
      <c r="C23" s="84"/>
      <c r="D23" s="90"/>
      <c r="E23" s="90"/>
      <c r="F23" s="95" t="s">
        <v>317</v>
      </c>
      <c r="G23" s="127">
        <f>+G24</f>
        <v>309332000</v>
      </c>
    </row>
    <row r="24" spans="2:7">
      <c r="B24" s="92" t="s">
        <v>331</v>
      </c>
      <c r="C24" s="87"/>
      <c r="D24" s="88"/>
      <c r="E24" s="88"/>
      <c r="F24" s="95" t="s">
        <v>319</v>
      </c>
      <c r="G24" s="127">
        <f>+G25</f>
        <v>309332000</v>
      </c>
    </row>
    <row r="25" spans="2:7">
      <c r="B25" s="96" t="s">
        <v>332</v>
      </c>
      <c r="C25" s="88" t="s">
        <v>270</v>
      </c>
      <c r="D25" s="88">
        <v>999999</v>
      </c>
      <c r="E25" s="88" t="s">
        <v>121</v>
      </c>
      <c r="F25" s="97" t="s">
        <v>281</v>
      </c>
      <c r="G25" s="129">
        <f>115000000+194332000</f>
        <v>309332000</v>
      </c>
    </row>
    <row r="26" spans="2:7">
      <c r="B26" s="5" t="s">
        <v>333</v>
      </c>
      <c r="C26" s="4"/>
      <c r="D26" s="4"/>
      <c r="E26" s="4"/>
      <c r="F26" s="3"/>
      <c r="G26" s="135">
        <f>+G10</f>
        <v>60060332000</v>
      </c>
    </row>
    <row r="29" spans="2:7">
      <c r="G29" s="147"/>
    </row>
    <row r="30" spans="2:7">
      <c r="G30" s="147"/>
    </row>
  </sheetData>
  <mergeCells count="10">
    <mergeCell ref="B26:F26"/>
    <mergeCell ref="B4:G4"/>
    <mergeCell ref="B5:G5"/>
    <mergeCell ref="B6:G6"/>
    <mergeCell ref="B8:B9"/>
    <mergeCell ref="C8:C9"/>
    <mergeCell ref="D8:D9"/>
    <mergeCell ref="E8:E9"/>
    <mergeCell ref="F8:F9"/>
    <mergeCell ref="G8:G9"/>
  </mergeCells>
  <dataValidations count="2">
    <dataValidation allowBlank="1" showInputMessage="1" showErrorMessage="1" promptTitle="No diligencie Datos" prompt="Precaución" sqref="G10:G15 G17:G20 G22:G24" xr:uid="{9A39A38B-0588-4751-993E-EB2331CE6241}"/>
    <dataValidation allowBlank="1" showInputMessage="1" showErrorMessage="1" promptTitle="NO DILIGENCIE DATOS" prompt="OJO CUENTAS DE AGREGACIÓN" sqref="B10:B15 B17:B20 B22:B24 F10:F15 F17:F20 F22:F24" xr:uid="{5EB59D69-090C-4137-AC12-C7E6679A5D38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0528-1AA0-467A-9BB6-05CE780D9F37}">
  <sheetPr>
    <tabColor rgb="FF00B050"/>
  </sheetPr>
  <dimension ref="A1:M14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4" sqref="I44"/>
    </sheetView>
  </sheetViews>
  <sheetFormatPr baseColWidth="10" defaultColWidth="10.83203125" defaultRowHeight="11"/>
  <cols>
    <col min="1" max="1" width="5.5" style="80" customWidth="1"/>
    <col min="2" max="2" width="9.83203125" style="9" customWidth="1"/>
    <col min="3" max="3" width="9.1640625" style="9" customWidth="1"/>
    <col min="4" max="4" width="19.5" style="81" bestFit="1" customWidth="1"/>
    <col min="5" max="5" width="3.83203125" style="9" customWidth="1"/>
    <col min="6" max="6" width="7" style="9" bestFit="1" customWidth="1"/>
    <col min="7" max="7" width="5.83203125" style="9" customWidth="1"/>
    <col min="8" max="8" width="3.1640625" style="9" customWidth="1"/>
    <col min="9" max="9" width="24.83203125" style="9" customWidth="1"/>
    <col min="10" max="10" width="23.1640625" style="82" bestFit="1" customWidth="1"/>
    <col min="11" max="11" width="22.5" style="9" customWidth="1"/>
    <col min="12" max="12" width="10.83203125" style="9"/>
    <col min="13" max="13" width="19.33203125" style="9" customWidth="1"/>
    <col min="14" max="16384" width="10.83203125" style="9"/>
  </cols>
  <sheetData>
    <row r="1" spans="1:12" ht="75.75" customHeight="1">
      <c r="A1" s="138" t="s">
        <v>0</v>
      </c>
      <c r="B1" s="138" t="s">
        <v>1</v>
      </c>
      <c r="C1" s="138" t="s">
        <v>2</v>
      </c>
      <c r="D1" s="139" t="s">
        <v>3</v>
      </c>
      <c r="E1" s="203" t="s">
        <v>4</v>
      </c>
      <c r="F1" s="138" t="s">
        <v>5</v>
      </c>
      <c r="G1" s="138" t="s">
        <v>6</v>
      </c>
      <c r="H1" s="138" t="s">
        <v>7</v>
      </c>
      <c r="I1" s="134" t="s">
        <v>1</v>
      </c>
      <c r="J1" s="140" t="s">
        <v>8</v>
      </c>
      <c r="K1" s="149"/>
    </row>
    <row r="2" spans="1:12" s="18" customFormat="1" ht="24">
      <c r="A2" s="10"/>
      <c r="B2" s="10"/>
      <c r="C2" s="8"/>
      <c r="D2" s="11"/>
      <c r="E2" s="7"/>
      <c r="F2" s="12" t="s">
        <v>9</v>
      </c>
      <c r="G2" s="13"/>
      <c r="H2" s="14"/>
      <c r="I2" s="15" t="s">
        <v>10</v>
      </c>
      <c r="J2" s="16">
        <f>+J3+J8+J18+J94+J106+J112+J119+J131+J138</f>
        <v>757699684671</v>
      </c>
      <c r="L2" s="17"/>
    </row>
    <row r="3" spans="1:12" s="20" customFormat="1" ht="24">
      <c r="A3" s="10"/>
      <c r="B3" s="10"/>
      <c r="C3" s="8"/>
      <c r="D3" s="11" t="s">
        <v>11</v>
      </c>
      <c r="E3" s="7"/>
      <c r="F3" s="12"/>
      <c r="G3" s="19"/>
      <c r="H3" s="14"/>
      <c r="I3" s="15" t="s">
        <v>12</v>
      </c>
      <c r="J3" s="16">
        <f>+J4</f>
        <v>6000000000</v>
      </c>
      <c r="K3" s="149"/>
    </row>
    <row r="4" spans="1:12" s="18" customFormat="1" ht="24">
      <c r="A4" s="10"/>
      <c r="B4" s="10"/>
      <c r="C4" s="8"/>
      <c r="D4" s="21" t="s">
        <v>13</v>
      </c>
      <c r="E4" s="7"/>
      <c r="F4" s="12"/>
      <c r="G4" s="19"/>
      <c r="H4" s="22"/>
      <c r="I4" s="15" t="s">
        <v>14</v>
      </c>
      <c r="J4" s="16">
        <f>+J5</f>
        <v>6000000000</v>
      </c>
    </row>
    <row r="5" spans="1:12" s="18" customFormat="1" ht="40">
      <c r="A5" s="23"/>
      <c r="B5" s="10"/>
      <c r="C5" s="8"/>
      <c r="D5" s="21"/>
      <c r="E5" s="7"/>
      <c r="F5" s="24"/>
      <c r="G5" s="25" t="s">
        <v>15</v>
      </c>
      <c r="H5" s="26" t="s">
        <v>16</v>
      </c>
      <c r="I5" s="27" t="s">
        <v>17</v>
      </c>
      <c r="J5" s="16">
        <f>+J6</f>
        <v>6000000000</v>
      </c>
    </row>
    <row r="6" spans="1:12" s="18" customFormat="1" ht="48">
      <c r="A6" s="23"/>
      <c r="B6" s="10"/>
      <c r="C6" s="8"/>
      <c r="D6" s="28" t="s">
        <v>18</v>
      </c>
      <c r="E6" s="7"/>
      <c r="F6" s="24"/>
      <c r="G6" s="29"/>
      <c r="H6" s="26"/>
      <c r="I6" s="27" t="s">
        <v>19</v>
      </c>
      <c r="J6" s="16">
        <f>SUM(J7)</f>
        <v>6000000000</v>
      </c>
    </row>
    <row r="7" spans="1:12" s="18" customFormat="1" ht="33.5" customHeight="1">
      <c r="A7" s="31" t="s">
        <v>44</v>
      </c>
      <c r="B7" s="30" t="s">
        <v>20</v>
      </c>
      <c r="C7" s="31" t="s">
        <v>21</v>
      </c>
      <c r="D7" s="32" t="s">
        <v>22</v>
      </c>
      <c r="E7" s="200" t="s">
        <v>23</v>
      </c>
      <c r="F7" s="34" t="s">
        <v>24</v>
      </c>
      <c r="G7" s="26"/>
      <c r="H7" s="35"/>
      <c r="I7" s="36" t="s">
        <v>25</v>
      </c>
      <c r="J7" s="37">
        <v>6000000000</v>
      </c>
    </row>
    <row r="8" spans="1:12" s="20" customFormat="1" ht="12">
      <c r="A8" s="10"/>
      <c r="B8" s="10"/>
      <c r="C8" s="8"/>
      <c r="D8" s="11" t="s">
        <v>26</v>
      </c>
      <c r="E8" s="7"/>
      <c r="F8" s="12"/>
      <c r="G8" s="19"/>
      <c r="H8" s="14"/>
      <c r="I8" s="15" t="s">
        <v>27</v>
      </c>
      <c r="J8" s="16">
        <f>+J9</f>
        <v>37224271437</v>
      </c>
    </row>
    <row r="9" spans="1:12" s="18" customFormat="1" ht="36">
      <c r="A9" s="10"/>
      <c r="B9" s="10"/>
      <c r="C9" s="8"/>
      <c r="D9" s="21" t="s">
        <v>28</v>
      </c>
      <c r="E9" s="7"/>
      <c r="F9" s="12"/>
      <c r="G9" s="19"/>
      <c r="H9" s="22"/>
      <c r="I9" s="15" t="s">
        <v>29</v>
      </c>
      <c r="J9" s="16">
        <f>+J10+J15</f>
        <v>37224271437</v>
      </c>
    </row>
    <row r="10" spans="1:12" s="18" customFormat="1" ht="72">
      <c r="A10" s="23"/>
      <c r="B10" s="10"/>
      <c r="C10" s="8"/>
      <c r="D10" s="21"/>
      <c r="E10" s="7"/>
      <c r="F10" s="24"/>
      <c r="G10" s="25" t="s">
        <v>30</v>
      </c>
      <c r="H10" s="26" t="s">
        <v>16</v>
      </c>
      <c r="I10" s="27" t="s">
        <v>31</v>
      </c>
      <c r="J10" s="16">
        <f>+J11</f>
        <v>20286822200</v>
      </c>
    </row>
    <row r="11" spans="1:12" s="18" customFormat="1" ht="72">
      <c r="A11" s="23"/>
      <c r="B11" s="10"/>
      <c r="C11" s="8"/>
      <c r="D11" s="28" t="s">
        <v>32</v>
      </c>
      <c r="E11" s="7"/>
      <c r="F11" s="24"/>
      <c r="G11" s="29"/>
      <c r="H11" s="26"/>
      <c r="I11" s="27" t="s">
        <v>33</v>
      </c>
      <c r="J11" s="16">
        <f>+J12+J14+J13</f>
        <v>20286822200</v>
      </c>
    </row>
    <row r="12" spans="1:12" ht="34">
      <c r="A12" s="31" t="s">
        <v>44</v>
      </c>
      <c r="B12" s="30" t="s">
        <v>20</v>
      </c>
      <c r="C12" s="31" t="s">
        <v>39</v>
      </c>
      <c r="D12" s="32" t="s">
        <v>35</v>
      </c>
      <c r="E12" s="200" t="s">
        <v>36</v>
      </c>
      <c r="F12" s="34" t="s">
        <v>37</v>
      </c>
      <c r="G12" s="26"/>
      <c r="H12" s="35"/>
      <c r="I12" s="36" t="s">
        <v>38</v>
      </c>
      <c r="J12" s="37">
        <v>10686822200</v>
      </c>
    </row>
    <row r="13" spans="1:12" ht="34">
      <c r="A13" s="31" t="s">
        <v>44</v>
      </c>
      <c r="B13" s="30" t="s">
        <v>20</v>
      </c>
      <c r="C13" s="31" t="s">
        <v>34</v>
      </c>
      <c r="D13" s="32" t="s">
        <v>35</v>
      </c>
      <c r="E13" s="200" t="s">
        <v>36</v>
      </c>
      <c r="F13" s="34" t="s">
        <v>37</v>
      </c>
      <c r="G13" s="26"/>
      <c r="H13" s="35"/>
      <c r="I13" s="36" t="s">
        <v>38</v>
      </c>
      <c r="J13" s="37">
        <v>3600000000</v>
      </c>
    </row>
    <row r="14" spans="1:12" ht="33">
      <c r="A14" s="31" t="s">
        <v>44</v>
      </c>
      <c r="B14" s="30" t="s">
        <v>20</v>
      </c>
      <c r="C14" s="31" t="s">
        <v>39</v>
      </c>
      <c r="D14" s="32" t="s">
        <v>35</v>
      </c>
      <c r="E14" s="200" t="s">
        <v>40</v>
      </c>
      <c r="F14" s="34" t="s">
        <v>37</v>
      </c>
      <c r="G14" s="26"/>
      <c r="H14" s="35"/>
      <c r="I14" s="36" t="s">
        <v>38</v>
      </c>
      <c r="J14" s="37">
        <v>6000000000</v>
      </c>
    </row>
    <row r="15" spans="1:12" ht="40">
      <c r="A15" s="23"/>
      <c r="B15" s="10"/>
      <c r="C15" s="8"/>
      <c r="D15" s="21"/>
      <c r="E15" s="7"/>
      <c r="F15" s="24"/>
      <c r="G15" s="25" t="s">
        <v>41</v>
      </c>
      <c r="H15" s="26" t="s">
        <v>16</v>
      </c>
      <c r="I15" s="27" t="s">
        <v>42</v>
      </c>
      <c r="J15" s="38">
        <f>+J16</f>
        <v>16937449237</v>
      </c>
    </row>
    <row r="16" spans="1:12" ht="72">
      <c r="A16" s="23"/>
      <c r="B16" s="10"/>
      <c r="C16" s="8"/>
      <c r="D16" s="28" t="s">
        <v>32</v>
      </c>
      <c r="E16" s="7"/>
      <c r="F16" s="24"/>
      <c r="G16" s="25"/>
      <c r="H16" s="26"/>
      <c r="I16" s="27" t="s">
        <v>43</v>
      </c>
      <c r="J16" s="38">
        <f>+J17</f>
        <v>16937449237</v>
      </c>
    </row>
    <row r="17" spans="1:13" ht="33">
      <c r="A17" s="31" t="s">
        <v>44</v>
      </c>
      <c r="B17" s="30" t="s">
        <v>20</v>
      </c>
      <c r="C17" s="31" t="s">
        <v>45</v>
      </c>
      <c r="D17" s="32" t="s">
        <v>46</v>
      </c>
      <c r="E17" s="200" t="s">
        <v>40</v>
      </c>
      <c r="F17" s="34" t="s">
        <v>47</v>
      </c>
      <c r="G17" s="19"/>
      <c r="H17" s="35"/>
      <c r="I17" s="36" t="s">
        <v>48</v>
      </c>
      <c r="J17" s="39">
        <v>16937449237</v>
      </c>
    </row>
    <row r="18" spans="1:13" s="20" customFormat="1" ht="12">
      <c r="A18" s="10"/>
      <c r="B18" s="10"/>
      <c r="C18" s="8"/>
      <c r="D18" s="11">
        <v>24</v>
      </c>
      <c r="E18" s="7"/>
      <c r="F18" s="12"/>
      <c r="G18" s="19"/>
      <c r="H18" s="14"/>
      <c r="I18" s="15" t="s">
        <v>49</v>
      </c>
      <c r="J18" s="16">
        <f>+J19+J84</f>
        <v>616780090137</v>
      </c>
    </row>
    <row r="19" spans="1:13" s="18" customFormat="1" ht="24">
      <c r="A19" s="10"/>
      <c r="B19" s="10"/>
      <c r="C19" s="8"/>
      <c r="D19" s="21" t="s">
        <v>50</v>
      </c>
      <c r="E19" s="7"/>
      <c r="F19" s="12"/>
      <c r="G19" s="19"/>
      <c r="H19" s="22"/>
      <c r="I19" s="15" t="s">
        <v>51</v>
      </c>
      <c r="J19" s="16">
        <f>+J20+J29+J35+J43+J57+J62+J71+J76+J80</f>
        <v>586664266154</v>
      </c>
    </row>
    <row r="20" spans="1:13" s="18" customFormat="1" ht="48">
      <c r="A20" s="23"/>
      <c r="B20" s="10"/>
      <c r="C20" s="8"/>
      <c r="D20" s="21"/>
      <c r="E20" s="7"/>
      <c r="F20" s="24"/>
      <c r="G20" s="25" t="s">
        <v>52</v>
      </c>
      <c r="H20" s="26" t="s">
        <v>16</v>
      </c>
      <c r="I20" s="27" t="s">
        <v>53</v>
      </c>
      <c r="J20" s="16">
        <f>+J21</f>
        <v>210000000000</v>
      </c>
    </row>
    <row r="21" spans="1:13" s="18" customFormat="1" ht="48">
      <c r="A21" s="23"/>
      <c r="B21" s="10"/>
      <c r="C21" s="8"/>
      <c r="D21" s="28" t="s">
        <v>54</v>
      </c>
      <c r="E21" s="7"/>
      <c r="F21" s="24"/>
      <c r="G21" s="29"/>
      <c r="H21" s="26"/>
      <c r="I21" s="27" t="s">
        <v>55</v>
      </c>
      <c r="J21" s="16">
        <f>SUM(J22:J28)</f>
        <v>210000000000</v>
      </c>
    </row>
    <row r="22" spans="1:13" s="18" customFormat="1" ht="35">
      <c r="A22" s="31" t="s">
        <v>44</v>
      </c>
      <c r="B22" s="30" t="s">
        <v>20</v>
      </c>
      <c r="C22" s="31" t="s">
        <v>56</v>
      </c>
      <c r="D22" s="32" t="s">
        <v>57</v>
      </c>
      <c r="E22" s="200" t="s">
        <v>23</v>
      </c>
      <c r="F22" s="41" t="s">
        <v>58</v>
      </c>
      <c r="G22" s="26"/>
      <c r="H22" s="35"/>
      <c r="I22" s="36" t="s">
        <v>487</v>
      </c>
      <c r="J22" s="37">
        <v>10000000000</v>
      </c>
    </row>
    <row r="23" spans="1:13" s="18" customFormat="1" ht="35">
      <c r="A23" s="31" t="s">
        <v>44</v>
      </c>
      <c r="B23" s="30" t="s">
        <v>20</v>
      </c>
      <c r="C23" s="31" t="s">
        <v>56</v>
      </c>
      <c r="D23" s="32" t="s">
        <v>59</v>
      </c>
      <c r="E23" s="200" t="s">
        <v>23</v>
      </c>
      <c r="F23" s="41" t="s">
        <v>60</v>
      </c>
      <c r="G23" s="26"/>
      <c r="H23" s="35"/>
      <c r="I23" s="36" t="s">
        <v>488</v>
      </c>
      <c r="J23" s="37">
        <v>20000000000</v>
      </c>
    </row>
    <row r="24" spans="1:13" s="18" customFormat="1" ht="33" customHeight="1">
      <c r="A24" s="31" t="s">
        <v>44</v>
      </c>
      <c r="B24" s="30" t="s">
        <v>20</v>
      </c>
      <c r="C24" s="31" t="s">
        <v>56</v>
      </c>
      <c r="D24" s="32" t="s">
        <v>61</v>
      </c>
      <c r="E24" s="200" t="s">
        <v>23</v>
      </c>
      <c r="F24" s="41" t="s">
        <v>62</v>
      </c>
      <c r="G24" s="26"/>
      <c r="H24" s="35"/>
      <c r="I24" s="36" t="s">
        <v>489</v>
      </c>
      <c r="J24" s="37">
        <v>110000000000</v>
      </c>
    </row>
    <row r="25" spans="1:13" s="18" customFormat="1" ht="32">
      <c r="A25" s="31" t="s">
        <v>44</v>
      </c>
      <c r="B25" s="30" t="s">
        <v>20</v>
      </c>
      <c r="C25" s="31" t="s">
        <v>63</v>
      </c>
      <c r="D25" s="32" t="s">
        <v>57</v>
      </c>
      <c r="E25" s="200" t="s">
        <v>64</v>
      </c>
      <c r="F25" s="34" t="s">
        <v>58</v>
      </c>
      <c r="G25" s="26"/>
      <c r="H25" s="35"/>
      <c r="I25" s="36" t="s">
        <v>65</v>
      </c>
      <c r="J25" s="37">
        <v>500000000</v>
      </c>
    </row>
    <row r="26" spans="1:13" s="18" customFormat="1" ht="32">
      <c r="A26" s="31" t="s">
        <v>44</v>
      </c>
      <c r="B26" s="30" t="s">
        <v>20</v>
      </c>
      <c r="C26" s="31" t="s">
        <v>63</v>
      </c>
      <c r="D26" s="32" t="s">
        <v>61</v>
      </c>
      <c r="E26" s="200" t="s">
        <v>64</v>
      </c>
      <c r="F26" s="34" t="s">
        <v>62</v>
      </c>
      <c r="G26" s="26"/>
      <c r="H26" s="35"/>
      <c r="I26" s="36" t="s">
        <v>66</v>
      </c>
      <c r="J26" s="37">
        <v>500000000</v>
      </c>
    </row>
    <row r="27" spans="1:13" s="18" customFormat="1" ht="33">
      <c r="A27" s="31" t="s">
        <v>44</v>
      </c>
      <c r="B27" s="30" t="s">
        <v>20</v>
      </c>
      <c r="C27" s="31" t="s">
        <v>63</v>
      </c>
      <c r="D27" s="32" t="s">
        <v>57</v>
      </c>
      <c r="E27" s="200" t="s">
        <v>67</v>
      </c>
      <c r="F27" s="34" t="s">
        <v>58</v>
      </c>
      <c r="G27" s="26"/>
      <c r="H27" s="35"/>
      <c r="I27" s="36" t="s">
        <v>65</v>
      </c>
      <c r="J27" s="37">
        <v>27000000000</v>
      </c>
    </row>
    <row r="28" spans="1:13" s="18" customFormat="1" ht="33">
      <c r="A28" s="31" t="s">
        <v>44</v>
      </c>
      <c r="B28" s="30" t="s">
        <v>20</v>
      </c>
      <c r="C28" s="31" t="s">
        <v>63</v>
      </c>
      <c r="D28" s="32" t="s">
        <v>61</v>
      </c>
      <c r="E28" s="200" t="s">
        <v>67</v>
      </c>
      <c r="F28" s="34" t="s">
        <v>62</v>
      </c>
      <c r="G28" s="26"/>
      <c r="H28" s="35"/>
      <c r="I28" s="36" t="s">
        <v>66</v>
      </c>
      <c r="J28" s="37">
        <v>42000000000</v>
      </c>
      <c r="M28" s="187"/>
    </row>
    <row r="29" spans="1:13" s="18" customFormat="1" ht="40">
      <c r="A29" s="10"/>
      <c r="B29" s="10"/>
      <c r="C29" s="8"/>
      <c r="D29" s="32"/>
      <c r="E29" s="42"/>
      <c r="F29" s="12"/>
      <c r="G29" s="19">
        <v>288</v>
      </c>
      <c r="H29" s="26" t="s">
        <v>16</v>
      </c>
      <c r="I29" s="27" t="s">
        <v>68</v>
      </c>
      <c r="J29" s="16">
        <f>+J30</f>
        <v>20586822138</v>
      </c>
    </row>
    <row r="30" spans="1:13" s="18" customFormat="1" ht="48">
      <c r="A30" s="10"/>
      <c r="B30" s="10"/>
      <c r="C30" s="8"/>
      <c r="D30" s="28" t="s">
        <v>69</v>
      </c>
      <c r="E30" s="174"/>
      <c r="F30" s="34"/>
      <c r="G30" s="19"/>
      <c r="H30" s="35"/>
      <c r="I30" s="43" t="s">
        <v>70</v>
      </c>
      <c r="J30" s="16">
        <f>SUM(J31:J34)</f>
        <v>20586822138</v>
      </c>
    </row>
    <row r="31" spans="1:13" ht="32">
      <c r="A31" s="31" t="s">
        <v>44</v>
      </c>
      <c r="B31" s="30" t="s">
        <v>20</v>
      </c>
      <c r="C31" s="31" t="s">
        <v>71</v>
      </c>
      <c r="D31" s="32" t="s">
        <v>72</v>
      </c>
      <c r="E31" s="198" t="s">
        <v>73</v>
      </c>
      <c r="F31" s="34" t="s">
        <v>74</v>
      </c>
      <c r="G31" s="19"/>
      <c r="H31" s="35"/>
      <c r="I31" s="36" t="s">
        <v>75</v>
      </c>
      <c r="J31" s="37">
        <v>1086822138</v>
      </c>
    </row>
    <row r="32" spans="1:13" ht="35">
      <c r="A32" s="31" t="s">
        <v>44</v>
      </c>
      <c r="B32" s="30" t="s">
        <v>20</v>
      </c>
      <c r="C32" s="31" t="s">
        <v>71</v>
      </c>
      <c r="D32" s="32" t="s">
        <v>72</v>
      </c>
      <c r="E32" s="200" t="s">
        <v>23</v>
      </c>
      <c r="F32" s="34" t="s">
        <v>74</v>
      </c>
      <c r="G32" s="19"/>
      <c r="H32" s="35"/>
      <c r="I32" s="36" t="s">
        <v>75</v>
      </c>
      <c r="J32" s="37">
        <v>7000000000</v>
      </c>
      <c r="M32" s="187"/>
    </row>
    <row r="33" spans="1:13" ht="42.75" customHeight="1">
      <c r="A33" s="31" t="s">
        <v>44</v>
      </c>
      <c r="B33" s="30" t="s">
        <v>20</v>
      </c>
      <c r="C33" s="31" t="s">
        <v>76</v>
      </c>
      <c r="D33" s="32" t="s">
        <v>72</v>
      </c>
      <c r="E33" s="200" t="s">
        <v>67</v>
      </c>
      <c r="F33" s="34" t="s">
        <v>74</v>
      </c>
      <c r="G33" s="19"/>
      <c r="H33" s="35"/>
      <c r="I33" s="36" t="s">
        <v>75</v>
      </c>
      <c r="J33" s="37">
        <v>10000000000</v>
      </c>
      <c r="K33" s="44"/>
      <c r="M33" s="197"/>
    </row>
    <row r="34" spans="1:13" ht="42.75" customHeight="1">
      <c r="A34" s="31" t="s">
        <v>44</v>
      </c>
      <c r="B34" s="30" t="s">
        <v>20</v>
      </c>
      <c r="C34" s="31" t="s">
        <v>76</v>
      </c>
      <c r="D34" s="32" t="s">
        <v>72</v>
      </c>
      <c r="E34" s="200" t="s">
        <v>500</v>
      </c>
      <c r="F34" s="34" t="s">
        <v>74</v>
      </c>
      <c r="G34" s="19"/>
      <c r="H34" s="35"/>
      <c r="I34" s="36" t="s">
        <v>75</v>
      </c>
      <c r="J34" s="37">
        <v>2500000000</v>
      </c>
      <c r="K34" s="44"/>
    </row>
    <row r="35" spans="1:13" s="18" customFormat="1" ht="40">
      <c r="A35" s="23"/>
      <c r="B35" s="10"/>
      <c r="C35" s="8"/>
      <c r="D35" s="21"/>
      <c r="E35" s="7"/>
      <c r="F35" s="24"/>
      <c r="G35" s="19" t="s">
        <v>77</v>
      </c>
      <c r="H35" s="26" t="s">
        <v>16</v>
      </c>
      <c r="I35" s="27" t="s">
        <v>78</v>
      </c>
      <c r="J35" s="16">
        <f>+J36</f>
        <v>41074000000</v>
      </c>
    </row>
    <row r="36" spans="1:13" s="18" customFormat="1" ht="36">
      <c r="A36" s="23"/>
      <c r="B36" s="10"/>
      <c r="C36" s="8"/>
      <c r="D36" s="28" t="s">
        <v>79</v>
      </c>
      <c r="E36" s="7"/>
      <c r="F36" s="24"/>
      <c r="G36" s="29"/>
      <c r="H36" s="26"/>
      <c r="I36" s="27" t="s">
        <v>80</v>
      </c>
      <c r="J36" s="16">
        <f>SUM(J37:J42)</f>
        <v>41074000000</v>
      </c>
    </row>
    <row r="37" spans="1:13" s="18" customFormat="1" ht="31.5" customHeight="1">
      <c r="A37" s="31" t="s">
        <v>44</v>
      </c>
      <c r="B37" s="30" t="s">
        <v>20</v>
      </c>
      <c r="C37" s="31" t="s">
        <v>81</v>
      </c>
      <c r="D37" s="32" t="s">
        <v>82</v>
      </c>
      <c r="E37" s="200" t="s">
        <v>64</v>
      </c>
      <c r="F37" s="41" t="s">
        <v>58</v>
      </c>
      <c r="G37" s="26"/>
      <c r="H37" s="35"/>
      <c r="I37" s="45" t="s">
        <v>83</v>
      </c>
      <c r="J37" s="37">
        <v>5000000000</v>
      </c>
    </row>
    <row r="38" spans="1:13" s="18" customFormat="1" ht="31.5" customHeight="1">
      <c r="A38" s="31" t="s">
        <v>44</v>
      </c>
      <c r="B38" s="30" t="s">
        <v>20</v>
      </c>
      <c r="C38" s="31" t="s">
        <v>81</v>
      </c>
      <c r="D38" s="32" t="s">
        <v>84</v>
      </c>
      <c r="E38" s="200" t="s">
        <v>64</v>
      </c>
      <c r="F38" s="41" t="s">
        <v>62</v>
      </c>
      <c r="G38" s="26"/>
      <c r="H38" s="35"/>
      <c r="I38" s="45" t="s">
        <v>85</v>
      </c>
      <c r="J38" s="37">
        <v>14000000000</v>
      </c>
    </row>
    <row r="39" spans="1:13" s="18" customFormat="1" ht="30">
      <c r="A39" s="31" t="s">
        <v>44</v>
      </c>
      <c r="B39" s="30" t="s">
        <v>20</v>
      </c>
      <c r="C39" s="31" t="s">
        <v>63</v>
      </c>
      <c r="D39" s="32" t="s">
        <v>82</v>
      </c>
      <c r="E39" s="201" t="s">
        <v>86</v>
      </c>
      <c r="F39" s="34" t="s">
        <v>58</v>
      </c>
      <c r="G39" s="26"/>
      <c r="H39" s="35"/>
      <c r="I39" s="36" t="s">
        <v>65</v>
      </c>
      <c r="J39" s="37">
        <v>74000000</v>
      </c>
    </row>
    <row r="40" spans="1:13" s="18" customFormat="1" ht="35">
      <c r="A40" s="31" t="s">
        <v>44</v>
      </c>
      <c r="B40" s="30" t="s">
        <v>20</v>
      </c>
      <c r="C40" s="31" t="s">
        <v>81</v>
      </c>
      <c r="D40" s="32" t="s">
        <v>82</v>
      </c>
      <c r="E40" s="202" t="s">
        <v>23</v>
      </c>
      <c r="F40" s="41" t="s">
        <v>58</v>
      </c>
      <c r="G40" s="25"/>
      <c r="H40" s="35"/>
      <c r="I40" s="36" t="s">
        <v>87</v>
      </c>
      <c r="J40" s="37">
        <v>5000000000</v>
      </c>
      <c r="K40" s="44"/>
    </row>
    <row r="41" spans="1:13" s="18" customFormat="1" ht="35">
      <c r="A41" s="31" t="s">
        <v>44</v>
      </c>
      <c r="B41" s="30" t="s">
        <v>20</v>
      </c>
      <c r="C41" s="31" t="s">
        <v>81</v>
      </c>
      <c r="D41" s="32" t="s">
        <v>84</v>
      </c>
      <c r="E41" s="202" t="s">
        <v>23</v>
      </c>
      <c r="F41" s="41" t="s">
        <v>62</v>
      </c>
      <c r="G41" s="25"/>
      <c r="H41" s="35"/>
      <c r="I41" s="36" t="s">
        <v>88</v>
      </c>
      <c r="J41" s="37">
        <f>12000000000</f>
        <v>12000000000</v>
      </c>
      <c r="K41" s="44"/>
    </row>
    <row r="42" spans="1:13" s="18" customFormat="1" ht="35">
      <c r="A42" s="31" t="s">
        <v>44</v>
      </c>
      <c r="B42" s="30" t="s">
        <v>20</v>
      </c>
      <c r="C42" s="31" t="s">
        <v>89</v>
      </c>
      <c r="D42" s="32" t="s">
        <v>84</v>
      </c>
      <c r="E42" s="200" t="s">
        <v>23</v>
      </c>
      <c r="F42" s="41" t="s">
        <v>62</v>
      </c>
      <c r="G42" s="26"/>
      <c r="H42" s="35"/>
      <c r="I42" s="36" t="s">
        <v>490</v>
      </c>
      <c r="J42" s="37">
        <v>5000000000</v>
      </c>
    </row>
    <row r="43" spans="1:13" s="18" customFormat="1" ht="48">
      <c r="A43" s="10"/>
      <c r="B43" s="10"/>
      <c r="C43" s="8"/>
      <c r="D43" s="32"/>
      <c r="E43" s="42"/>
      <c r="F43" s="12"/>
      <c r="G43" s="19">
        <v>290</v>
      </c>
      <c r="H43" s="26" t="s">
        <v>16</v>
      </c>
      <c r="I43" s="27" t="s">
        <v>90</v>
      </c>
      <c r="J43" s="16">
        <f>+J44</f>
        <v>212737180000</v>
      </c>
    </row>
    <row r="44" spans="1:13" s="18" customFormat="1" ht="36">
      <c r="A44" s="10"/>
      <c r="B44" s="10"/>
      <c r="C44" s="8"/>
      <c r="D44" s="28" t="s">
        <v>91</v>
      </c>
      <c r="E44" s="174"/>
      <c r="F44" s="34"/>
      <c r="G44" s="19"/>
      <c r="H44" s="35"/>
      <c r="I44" s="43" t="s">
        <v>92</v>
      </c>
      <c r="J44" s="16">
        <f>SUM(J45:J56)</f>
        <v>212737180000</v>
      </c>
    </row>
    <row r="45" spans="1:13" s="18" customFormat="1" ht="36.75" customHeight="1">
      <c r="A45" s="31" t="s">
        <v>44</v>
      </c>
      <c r="B45" s="30" t="s">
        <v>20</v>
      </c>
      <c r="C45" s="31" t="s">
        <v>93</v>
      </c>
      <c r="D45" s="32" t="s">
        <v>94</v>
      </c>
      <c r="E45" s="200" t="s">
        <v>67</v>
      </c>
      <c r="F45" s="34" t="s">
        <v>95</v>
      </c>
      <c r="G45" s="19"/>
      <c r="H45" s="35"/>
      <c r="I45" s="36" t="s">
        <v>96</v>
      </c>
      <c r="J45" s="37">
        <v>10000000000</v>
      </c>
    </row>
    <row r="46" spans="1:13" s="18" customFormat="1" ht="36.75" customHeight="1">
      <c r="A46" s="31" t="s">
        <v>44</v>
      </c>
      <c r="B46" s="30" t="s">
        <v>20</v>
      </c>
      <c r="C46" s="31" t="s">
        <v>97</v>
      </c>
      <c r="D46" s="32" t="s">
        <v>94</v>
      </c>
      <c r="E46" s="200" t="s">
        <v>40</v>
      </c>
      <c r="F46" s="34" t="s">
        <v>95</v>
      </c>
      <c r="G46" s="19"/>
      <c r="H46" s="35"/>
      <c r="I46" s="36" t="s">
        <v>96</v>
      </c>
      <c r="J46" s="37">
        <v>595000000</v>
      </c>
    </row>
    <row r="47" spans="1:13" s="18" customFormat="1" ht="36.75" customHeight="1">
      <c r="A47" s="31" t="s">
        <v>44</v>
      </c>
      <c r="B47" s="30" t="s">
        <v>20</v>
      </c>
      <c r="C47" s="31" t="s">
        <v>93</v>
      </c>
      <c r="D47" s="32" t="s">
        <v>94</v>
      </c>
      <c r="E47" s="200" t="s">
        <v>40</v>
      </c>
      <c r="F47" s="34" t="s">
        <v>95</v>
      </c>
      <c r="G47" s="19"/>
      <c r="H47" s="35"/>
      <c r="I47" s="36" t="s">
        <v>96</v>
      </c>
      <c r="J47" s="37">
        <v>373000000</v>
      </c>
    </row>
    <row r="48" spans="1:13" s="18" customFormat="1" ht="36.75" customHeight="1">
      <c r="A48" s="31" t="s">
        <v>44</v>
      </c>
      <c r="B48" s="30" t="s">
        <v>20</v>
      </c>
      <c r="C48" s="31" t="s">
        <v>93</v>
      </c>
      <c r="D48" s="32" t="s">
        <v>94</v>
      </c>
      <c r="E48" s="200" t="s">
        <v>64</v>
      </c>
      <c r="F48" s="34" t="s">
        <v>95</v>
      </c>
      <c r="G48" s="19"/>
      <c r="H48" s="35"/>
      <c r="I48" s="36" t="s">
        <v>96</v>
      </c>
      <c r="J48" s="37">
        <v>1921180000</v>
      </c>
    </row>
    <row r="49" spans="1:10" s="18" customFormat="1" ht="36.75" customHeight="1">
      <c r="A49" s="31" t="s">
        <v>44</v>
      </c>
      <c r="B49" s="30" t="s">
        <v>20</v>
      </c>
      <c r="C49" s="31" t="s">
        <v>97</v>
      </c>
      <c r="D49" s="32" t="s">
        <v>94</v>
      </c>
      <c r="E49" s="200" t="s">
        <v>23</v>
      </c>
      <c r="F49" s="41" t="s">
        <v>95</v>
      </c>
      <c r="G49" s="26"/>
      <c r="H49" s="35"/>
      <c r="I49" s="36" t="s">
        <v>98</v>
      </c>
      <c r="J49" s="37">
        <v>54600000000</v>
      </c>
    </row>
    <row r="50" spans="1:10" ht="36.75" customHeight="1">
      <c r="A50" s="31" t="s">
        <v>44</v>
      </c>
      <c r="B50" s="30" t="s">
        <v>20</v>
      </c>
      <c r="C50" s="31" t="s">
        <v>97</v>
      </c>
      <c r="D50" s="32" t="s">
        <v>99</v>
      </c>
      <c r="E50" s="200" t="s">
        <v>23</v>
      </c>
      <c r="F50" s="41" t="s">
        <v>100</v>
      </c>
      <c r="G50" s="26"/>
      <c r="H50" s="35"/>
      <c r="I50" s="36" t="s">
        <v>101</v>
      </c>
      <c r="J50" s="37">
        <v>36400000000</v>
      </c>
    </row>
    <row r="51" spans="1:10" s="18" customFormat="1" ht="36.75" customHeight="1">
      <c r="A51" s="31" t="s">
        <v>44</v>
      </c>
      <c r="B51" s="30" t="s">
        <v>20</v>
      </c>
      <c r="C51" s="31" t="s">
        <v>97</v>
      </c>
      <c r="D51" s="32" t="s">
        <v>94</v>
      </c>
      <c r="E51" s="198" t="s">
        <v>73</v>
      </c>
      <c r="F51" s="34" t="s">
        <v>95</v>
      </c>
      <c r="G51" s="19"/>
      <c r="H51" s="35"/>
      <c r="I51" s="36" t="s">
        <v>96</v>
      </c>
      <c r="J51" s="37">
        <v>6000000000</v>
      </c>
    </row>
    <row r="52" spans="1:10" ht="36.75" customHeight="1">
      <c r="A52" s="31" t="s">
        <v>44</v>
      </c>
      <c r="B52" s="30" t="s">
        <v>20</v>
      </c>
      <c r="C52" s="31" t="s">
        <v>93</v>
      </c>
      <c r="D52" s="32" t="s">
        <v>94</v>
      </c>
      <c r="E52" s="198" t="s">
        <v>102</v>
      </c>
      <c r="F52" s="34" t="s">
        <v>95</v>
      </c>
      <c r="G52" s="19"/>
      <c r="H52" s="35"/>
      <c r="I52" s="36" t="s">
        <v>96</v>
      </c>
      <c r="J52" s="37">
        <v>42251000000</v>
      </c>
    </row>
    <row r="53" spans="1:10" ht="36.75" customHeight="1">
      <c r="A53" s="40" t="s">
        <v>44</v>
      </c>
      <c r="B53" s="30" t="s">
        <v>20</v>
      </c>
      <c r="C53" s="31" t="s">
        <v>93</v>
      </c>
      <c r="D53" s="32" t="s">
        <v>99</v>
      </c>
      <c r="E53" s="198" t="s">
        <v>102</v>
      </c>
      <c r="F53" s="41" t="s">
        <v>100</v>
      </c>
      <c r="G53" s="26"/>
      <c r="H53" s="35"/>
      <c r="I53" s="36" t="s">
        <v>101</v>
      </c>
      <c r="J53" s="37">
        <v>11649000000</v>
      </c>
    </row>
    <row r="54" spans="1:10" ht="36.75" customHeight="1">
      <c r="A54" s="40" t="s">
        <v>44</v>
      </c>
      <c r="B54" s="30" t="s">
        <v>20</v>
      </c>
      <c r="C54" s="31" t="s">
        <v>595</v>
      </c>
      <c r="D54" s="32" t="s">
        <v>99</v>
      </c>
      <c r="E54" s="198" t="s">
        <v>103</v>
      </c>
      <c r="F54" s="41" t="s">
        <v>100</v>
      </c>
      <c r="G54" s="19"/>
      <c r="H54" s="35"/>
      <c r="I54" s="36" t="s">
        <v>101</v>
      </c>
      <c r="J54" s="37">
        <v>45000000000</v>
      </c>
    </row>
    <row r="55" spans="1:10" ht="36.75" customHeight="1">
      <c r="A55" s="31" t="s">
        <v>44</v>
      </c>
      <c r="B55" s="30" t="s">
        <v>20</v>
      </c>
      <c r="C55" s="31" t="s">
        <v>97</v>
      </c>
      <c r="D55" s="32" t="s">
        <v>94</v>
      </c>
      <c r="E55" s="198" t="s">
        <v>103</v>
      </c>
      <c r="F55" s="34" t="s">
        <v>95</v>
      </c>
      <c r="G55" s="19"/>
      <c r="H55" s="35"/>
      <c r="I55" s="36" t="s">
        <v>96</v>
      </c>
      <c r="J55" s="142">
        <v>1958290107</v>
      </c>
    </row>
    <row r="56" spans="1:10" ht="36.75" customHeight="1">
      <c r="A56" s="31" t="s">
        <v>44</v>
      </c>
      <c r="B56" s="30" t="s">
        <v>20</v>
      </c>
      <c r="C56" s="31" t="s">
        <v>97</v>
      </c>
      <c r="D56" s="32" t="s">
        <v>94</v>
      </c>
      <c r="E56" s="198" t="s">
        <v>104</v>
      </c>
      <c r="F56" s="34" t="s">
        <v>95</v>
      </c>
      <c r="G56" s="19"/>
      <c r="H56" s="35"/>
      <c r="I56" s="36" t="s">
        <v>96</v>
      </c>
      <c r="J56" s="142">
        <v>1989709893</v>
      </c>
    </row>
    <row r="57" spans="1:10" s="18" customFormat="1" ht="58.5" customHeight="1">
      <c r="A57" s="10"/>
      <c r="B57" s="10"/>
      <c r="C57" s="8"/>
      <c r="D57" s="32"/>
      <c r="E57" s="42"/>
      <c r="F57" s="12"/>
      <c r="G57" s="25" t="s">
        <v>105</v>
      </c>
      <c r="H57" s="26" t="s">
        <v>16</v>
      </c>
      <c r="I57" s="27" t="s">
        <v>106</v>
      </c>
      <c r="J57" s="16">
        <f>+J58</f>
        <v>10107130011</v>
      </c>
    </row>
    <row r="58" spans="1:10" s="18" customFormat="1" ht="36">
      <c r="A58" s="10"/>
      <c r="B58" s="10"/>
      <c r="C58" s="8"/>
      <c r="D58" s="28" t="s">
        <v>107</v>
      </c>
      <c r="E58" s="175"/>
      <c r="F58" s="47"/>
      <c r="G58" s="47"/>
      <c r="H58" s="48"/>
      <c r="I58" s="43" t="s">
        <v>108</v>
      </c>
      <c r="J58" s="16">
        <f>+J59+J60+J61</f>
        <v>10107130011</v>
      </c>
    </row>
    <row r="59" spans="1:10" s="18" customFormat="1" ht="33">
      <c r="A59" s="31" t="s">
        <v>44</v>
      </c>
      <c r="B59" s="30" t="s">
        <v>20</v>
      </c>
      <c r="C59" s="31" t="s">
        <v>109</v>
      </c>
      <c r="D59" s="49" t="s">
        <v>110</v>
      </c>
      <c r="E59" s="200" t="s">
        <v>67</v>
      </c>
      <c r="F59" s="12" t="s">
        <v>58</v>
      </c>
      <c r="G59" s="12"/>
      <c r="H59" s="22"/>
      <c r="I59" s="30" t="s">
        <v>756</v>
      </c>
      <c r="J59" s="37">
        <v>4000000000</v>
      </c>
    </row>
    <row r="60" spans="1:10" s="18" customFormat="1" ht="32">
      <c r="A60" s="40" t="s">
        <v>44</v>
      </c>
      <c r="B60" s="30" t="s">
        <v>20</v>
      </c>
      <c r="C60" s="31" t="s">
        <v>111</v>
      </c>
      <c r="D60" s="49" t="s">
        <v>110</v>
      </c>
      <c r="E60" s="198" t="s">
        <v>103</v>
      </c>
      <c r="F60" s="24" t="s">
        <v>58</v>
      </c>
      <c r="G60" s="24"/>
      <c r="H60" s="22"/>
      <c r="I60" s="30" t="s">
        <v>757</v>
      </c>
      <c r="J60" s="143">
        <v>2000000000</v>
      </c>
    </row>
    <row r="61" spans="1:10" s="18" customFormat="1" ht="33">
      <c r="A61" s="40" t="s">
        <v>44</v>
      </c>
      <c r="B61" s="30" t="s">
        <v>20</v>
      </c>
      <c r="C61" s="31" t="s">
        <v>111</v>
      </c>
      <c r="D61" s="49" t="s">
        <v>110</v>
      </c>
      <c r="E61" s="198" t="s">
        <v>112</v>
      </c>
      <c r="F61" s="24" t="s">
        <v>58</v>
      </c>
      <c r="G61" s="24"/>
      <c r="H61" s="22"/>
      <c r="I61" s="30" t="s">
        <v>757</v>
      </c>
      <c r="J61" s="143">
        <f>6107130011-J60</f>
        <v>4107130011</v>
      </c>
    </row>
    <row r="62" spans="1:10" s="18" customFormat="1" ht="48">
      <c r="A62" s="10"/>
      <c r="B62" s="10"/>
      <c r="C62" s="8"/>
      <c r="D62" s="32"/>
      <c r="E62" s="42"/>
      <c r="F62" s="12"/>
      <c r="G62" s="19">
        <v>292</v>
      </c>
      <c r="H62" s="26" t="s">
        <v>16</v>
      </c>
      <c r="I62" s="27" t="s">
        <v>113</v>
      </c>
      <c r="J62" s="16">
        <f>+J63</f>
        <v>39165134005</v>
      </c>
    </row>
    <row r="63" spans="1:10" s="18" customFormat="1" ht="36">
      <c r="A63" s="10"/>
      <c r="B63" s="10"/>
      <c r="C63" s="8"/>
      <c r="D63" s="28" t="s">
        <v>114</v>
      </c>
      <c r="E63" s="174"/>
      <c r="F63" s="34"/>
      <c r="G63" s="19"/>
      <c r="H63" s="35"/>
      <c r="I63" s="43" t="s">
        <v>115</v>
      </c>
      <c r="J63" s="16">
        <f>SUM(J64:J70)</f>
        <v>39165134005</v>
      </c>
    </row>
    <row r="64" spans="1:10" s="18" customFormat="1" ht="33">
      <c r="A64" s="31" t="s">
        <v>44</v>
      </c>
      <c r="B64" s="30" t="s">
        <v>20</v>
      </c>
      <c r="C64" s="31" t="s">
        <v>116</v>
      </c>
      <c r="D64" s="32" t="s">
        <v>117</v>
      </c>
      <c r="E64" s="198" t="s">
        <v>112</v>
      </c>
      <c r="F64" s="34" t="s">
        <v>118</v>
      </c>
      <c r="G64" s="19"/>
      <c r="H64" s="35"/>
      <c r="I64" s="36" t="s">
        <v>119</v>
      </c>
      <c r="J64" s="37">
        <v>5165165778</v>
      </c>
    </row>
    <row r="65" spans="1:13" s="18" customFormat="1" ht="33">
      <c r="A65" s="31" t="s">
        <v>44</v>
      </c>
      <c r="B65" s="30" t="s">
        <v>20</v>
      </c>
      <c r="C65" s="31" t="s">
        <v>120</v>
      </c>
      <c r="D65" s="32" t="s">
        <v>117</v>
      </c>
      <c r="E65" s="198" t="s">
        <v>112</v>
      </c>
      <c r="F65" s="34" t="s">
        <v>118</v>
      </c>
      <c r="G65" s="19"/>
      <c r="H65" s="35"/>
      <c r="I65" s="36" t="s">
        <v>119</v>
      </c>
      <c r="J65" s="37">
        <v>4945429843</v>
      </c>
    </row>
    <row r="66" spans="1:13" s="18" customFormat="1" ht="33">
      <c r="A66" s="31" t="s">
        <v>44</v>
      </c>
      <c r="B66" s="30" t="s">
        <v>20</v>
      </c>
      <c r="C66" s="31" t="s">
        <v>116</v>
      </c>
      <c r="D66" s="32" t="s">
        <v>117</v>
      </c>
      <c r="E66" s="198" t="s">
        <v>121</v>
      </c>
      <c r="F66" s="34" t="s">
        <v>118</v>
      </c>
      <c r="G66" s="19"/>
      <c r="H66" s="35"/>
      <c r="I66" s="36" t="s">
        <v>119</v>
      </c>
      <c r="J66" s="50">
        <v>15883261045</v>
      </c>
    </row>
    <row r="67" spans="1:13" s="18" customFormat="1" ht="33">
      <c r="A67" s="31" t="s">
        <v>44</v>
      </c>
      <c r="B67" s="30" t="s">
        <v>20</v>
      </c>
      <c r="C67" s="31" t="s">
        <v>120</v>
      </c>
      <c r="D67" s="32" t="s">
        <v>117</v>
      </c>
      <c r="E67" s="198" t="s">
        <v>121</v>
      </c>
      <c r="F67" s="34" t="s">
        <v>118</v>
      </c>
      <c r="G67" s="19"/>
      <c r="H67" s="35"/>
      <c r="I67" s="36" t="s">
        <v>119</v>
      </c>
      <c r="J67" s="50">
        <v>7418144764</v>
      </c>
    </row>
    <row r="68" spans="1:13" s="18" customFormat="1" ht="32">
      <c r="A68" s="31" t="s">
        <v>44</v>
      </c>
      <c r="B68" s="30" t="s">
        <v>20</v>
      </c>
      <c r="C68" s="31" t="s">
        <v>116</v>
      </c>
      <c r="D68" s="32" t="s">
        <v>117</v>
      </c>
      <c r="E68" s="198" t="s">
        <v>122</v>
      </c>
      <c r="F68" s="34" t="s">
        <v>118</v>
      </c>
      <c r="G68" s="19"/>
      <c r="H68" s="35"/>
      <c r="I68" s="36" t="s">
        <v>119</v>
      </c>
      <c r="J68" s="50">
        <v>41597843</v>
      </c>
      <c r="M68" s="194">
        <v>162822910137</v>
      </c>
    </row>
    <row r="69" spans="1:13" s="18" customFormat="1" ht="32">
      <c r="A69" s="31" t="s">
        <v>44</v>
      </c>
      <c r="B69" s="30" t="s">
        <v>20</v>
      </c>
      <c r="C69" s="31" t="s">
        <v>120</v>
      </c>
      <c r="D69" s="32" t="s">
        <v>117</v>
      </c>
      <c r="E69" s="198" t="s">
        <v>122</v>
      </c>
      <c r="F69" s="34" t="s">
        <v>118</v>
      </c>
      <c r="G69" s="19"/>
      <c r="H69" s="35"/>
      <c r="I69" s="36" t="s">
        <v>119</v>
      </c>
      <c r="J69" s="50">
        <v>1711534732</v>
      </c>
    </row>
    <row r="70" spans="1:13" s="18" customFormat="1" ht="32">
      <c r="A70" s="31" t="s">
        <v>44</v>
      </c>
      <c r="B70" s="30" t="s">
        <v>20</v>
      </c>
      <c r="C70" s="31" t="s">
        <v>120</v>
      </c>
      <c r="D70" s="32" t="s">
        <v>117</v>
      </c>
      <c r="E70" s="198" t="s">
        <v>123</v>
      </c>
      <c r="F70" s="34" t="s">
        <v>118</v>
      </c>
      <c r="G70" s="19"/>
      <c r="H70" s="35"/>
      <c r="I70" s="36" t="s">
        <v>119</v>
      </c>
      <c r="J70" s="50">
        <v>4000000000</v>
      </c>
    </row>
    <row r="71" spans="1:13" s="18" customFormat="1" ht="40">
      <c r="A71" s="10"/>
      <c r="B71" s="10"/>
      <c r="C71" s="8"/>
      <c r="D71" s="32"/>
      <c r="E71" s="42"/>
      <c r="F71" s="12"/>
      <c r="G71" s="19">
        <v>293</v>
      </c>
      <c r="H71" s="26" t="s">
        <v>16</v>
      </c>
      <c r="I71" s="27" t="s">
        <v>124</v>
      </c>
      <c r="J71" s="16">
        <f>+J72</f>
        <v>21000000000</v>
      </c>
    </row>
    <row r="72" spans="1:13" s="18" customFormat="1" ht="48">
      <c r="A72" s="10"/>
      <c r="B72" s="10"/>
      <c r="C72" s="8"/>
      <c r="D72" s="28" t="s">
        <v>125</v>
      </c>
      <c r="E72" s="174"/>
      <c r="F72" s="34"/>
      <c r="G72" s="19"/>
      <c r="H72" s="35"/>
      <c r="I72" s="43" t="s">
        <v>126</v>
      </c>
      <c r="J72" s="16">
        <f>+J73+J74+J75</f>
        <v>21000000000</v>
      </c>
    </row>
    <row r="73" spans="1:13" s="18" customFormat="1" ht="42.75" customHeight="1">
      <c r="A73" s="31" t="s">
        <v>44</v>
      </c>
      <c r="B73" s="30" t="s">
        <v>20</v>
      </c>
      <c r="C73" s="31" t="s">
        <v>127</v>
      </c>
      <c r="D73" s="51" t="s">
        <v>128</v>
      </c>
      <c r="E73" s="200" t="s">
        <v>67</v>
      </c>
      <c r="F73" s="34" t="s">
        <v>129</v>
      </c>
      <c r="G73" s="19"/>
      <c r="H73" s="35"/>
      <c r="I73" s="43" t="s">
        <v>130</v>
      </c>
      <c r="J73" s="37">
        <v>1000000000</v>
      </c>
    </row>
    <row r="74" spans="1:13" s="18" customFormat="1" ht="42.75" customHeight="1">
      <c r="A74" s="31" t="s">
        <v>44</v>
      </c>
      <c r="B74" s="30" t="s">
        <v>20</v>
      </c>
      <c r="C74" s="31" t="s">
        <v>131</v>
      </c>
      <c r="D74" s="51" t="s">
        <v>128</v>
      </c>
      <c r="E74" s="200" t="s">
        <v>23</v>
      </c>
      <c r="F74" s="34" t="s">
        <v>129</v>
      </c>
      <c r="G74" s="19"/>
      <c r="H74" s="35"/>
      <c r="I74" s="43" t="s">
        <v>130</v>
      </c>
      <c r="J74" s="37">
        <v>15000000000</v>
      </c>
    </row>
    <row r="75" spans="1:13" s="18" customFormat="1" ht="44.25" customHeight="1">
      <c r="A75" s="31" t="s">
        <v>44</v>
      </c>
      <c r="B75" s="30" t="s">
        <v>20</v>
      </c>
      <c r="C75" s="31" t="s">
        <v>127</v>
      </c>
      <c r="D75" s="51" t="s">
        <v>128</v>
      </c>
      <c r="E75" s="200" t="s">
        <v>23</v>
      </c>
      <c r="F75" s="34" t="s">
        <v>129</v>
      </c>
      <c r="G75" s="19"/>
      <c r="H75" s="35"/>
      <c r="I75" s="43" t="s">
        <v>130</v>
      </c>
      <c r="J75" s="37">
        <v>5000000000</v>
      </c>
    </row>
    <row r="76" spans="1:13" s="18" customFormat="1" ht="40">
      <c r="A76" s="10"/>
      <c r="B76" s="10"/>
      <c r="C76" s="8"/>
      <c r="D76" s="32"/>
      <c r="E76" s="42"/>
      <c r="F76" s="12"/>
      <c r="G76" s="19">
        <v>295</v>
      </c>
      <c r="H76" s="26" t="s">
        <v>16</v>
      </c>
      <c r="I76" s="27" t="s">
        <v>139</v>
      </c>
      <c r="J76" s="16">
        <f>+J77</f>
        <v>10994000000</v>
      </c>
    </row>
    <row r="77" spans="1:13" ht="36">
      <c r="A77" s="10"/>
      <c r="B77" s="10"/>
      <c r="C77" s="8"/>
      <c r="D77" s="28" t="s">
        <v>140</v>
      </c>
      <c r="E77" s="174"/>
      <c r="F77" s="34"/>
      <c r="G77" s="19"/>
      <c r="H77" s="35"/>
      <c r="I77" s="43" t="s">
        <v>141</v>
      </c>
      <c r="J77" s="16">
        <f>SUM(J78:J79)</f>
        <v>10994000000</v>
      </c>
    </row>
    <row r="78" spans="1:13" ht="33">
      <c r="A78" s="31" t="s">
        <v>44</v>
      </c>
      <c r="B78" s="30" t="s">
        <v>20</v>
      </c>
      <c r="C78" s="31" t="s">
        <v>142</v>
      </c>
      <c r="D78" s="51" t="s">
        <v>143</v>
      </c>
      <c r="E78" s="200" t="s">
        <v>40</v>
      </c>
      <c r="F78" s="34" t="s">
        <v>144</v>
      </c>
      <c r="G78" s="19"/>
      <c r="H78" s="35"/>
      <c r="I78" s="43" t="s">
        <v>145</v>
      </c>
      <c r="J78" s="37">
        <v>1828000000</v>
      </c>
      <c r="K78" s="18"/>
    </row>
    <row r="79" spans="1:13" ht="32">
      <c r="A79" s="31" t="s">
        <v>44</v>
      </c>
      <c r="B79" s="30" t="s">
        <v>20</v>
      </c>
      <c r="C79" s="31" t="s">
        <v>142</v>
      </c>
      <c r="D79" s="51" t="s">
        <v>143</v>
      </c>
      <c r="E79" s="200" t="s">
        <v>64</v>
      </c>
      <c r="F79" s="34" t="s">
        <v>144</v>
      </c>
      <c r="G79" s="19"/>
      <c r="H79" s="35"/>
      <c r="I79" s="43" t="s">
        <v>145</v>
      </c>
      <c r="J79" s="37">
        <v>9166000000</v>
      </c>
      <c r="K79" s="18"/>
    </row>
    <row r="80" spans="1:13" s="18" customFormat="1" ht="40">
      <c r="A80" s="10"/>
      <c r="B80" s="10"/>
      <c r="C80" s="8"/>
      <c r="D80" s="32"/>
      <c r="E80" s="42"/>
      <c r="F80" s="12"/>
      <c r="G80" s="19">
        <v>296</v>
      </c>
      <c r="H80" s="26" t="s">
        <v>16</v>
      </c>
      <c r="I80" s="27" t="s">
        <v>146</v>
      </c>
      <c r="J80" s="16">
        <f>+J81</f>
        <v>21000000000</v>
      </c>
    </row>
    <row r="81" spans="1:10" s="18" customFormat="1" ht="36">
      <c r="A81" s="10"/>
      <c r="B81" s="10"/>
      <c r="C81" s="8"/>
      <c r="D81" s="28" t="s">
        <v>147</v>
      </c>
      <c r="E81" s="175"/>
      <c r="F81" s="47"/>
      <c r="G81" s="19"/>
      <c r="H81" s="48"/>
      <c r="I81" s="43" t="s">
        <v>148</v>
      </c>
      <c r="J81" s="16">
        <f>SUM(J82:J83)</f>
        <v>21000000000</v>
      </c>
    </row>
    <row r="82" spans="1:10" s="18" customFormat="1" ht="35">
      <c r="A82" s="31" t="s">
        <v>44</v>
      </c>
      <c r="B82" s="30" t="s">
        <v>20</v>
      </c>
      <c r="C82" s="31" t="s">
        <v>149</v>
      </c>
      <c r="D82" s="49" t="s">
        <v>150</v>
      </c>
      <c r="E82" s="200" t="s">
        <v>23</v>
      </c>
      <c r="F82" s="12" t="s">
        <v>151</v>
      </c>
      <c r="G82" s="19"/>
      <c r="H82" s="22"/>
      <c r="I82" s="30" t="s">
        <v>152</v>
      </c>
      <c r="J82" s="37">
        <v>4000000000</v>
      </c>
    </row>
    <row r="83" spans="1:10" s="18" customFormat="1" ht="35">
      <c r="A83" s="31" t="s">
        <v>44</v>
      </c>
      <c r="B83" s="30" t="s">
        <v>20</v>
      </c>
      <c r="C83" s="31" t="s">
        <v>153</v>
      </c>
      <c r="D83" s="49" t="s">
        <v>150</v>
      </c>
      <c r="E83" s="200" t="s">
        <v>23</v>
      </c>
      <c r="F83" s="12" t="s">
        <v>151</v>
      </c>
      <c r="G83" s="19"/>
      <c r="H83" s="22"/>
      <c r="I83" s="30" t="s">
        <v>152</v>
      </c>
      <c r="J83" s="37">
        <v>17000000000</v>
      </c>
    </row>
    <row r="84" spans="1:10" s="18" customFormat="1" ht="21.75" customHeight="1">
      <c r="A84" s="8"/>
      <c r="B84" s="52"/>
      <c r="C84" s="8"/>
      <c r="D84" s="21" t="s">
        <v>13</v>
      </c>
      <c r="E84" s="176"/>
      <c r="F84" s="21"/>
      <c r="G84" s="21"/>
      <c r="H84" s="8"/>
      <c r="I84" s="10" t="s">
        <v>154</v>
      </c>
      <c r="J84" s="16">
        <f>+J89+J85</f>
        <v>30115823983</v>
      </c>
    </row>
    <row r="85" spans="1:10" s="18" customFormat="1" ht="48">
      <c r="A85" s="10"/>
      <c r="B85" s="10"/>
      <c r="C85" s="8"/>
      <c r="D85" s="32"/>
      <c r="E85" s="42"/>
      <c r="F85" s="12"/>
      <c r="G85" s="19">
        <v>294</v>
      </c>
      <c r="H85" s="26" t="s">
        <v>16</v>
      </c>
      <c r="I85" s="27" t="s">
        <v>132</v>
      </c>
      <c r="J85" s="16">
        <f>+J86</f>
        <v>16000000000</v>
      </c>
    </row>
    <row r="86" spans="1:10" s="18" customFormat="1" ht="33" customHeight="1">
      <c r="A86" s="10"/>
      <c r="B86" s="10"/>
      <c r="C86" s="8"/>
      <c r="D86" s="28" t="s">
        <v>133</v>
      </c>
      <c r="E86" s="174"/>
      <c r="F86" s="34"/>
      <c r="G86" s="19"/>
      <c r="H86" s="35"/>
      <c r="I86" s="43" t="s">
        <v>134</v>
      </c>
      <c r="J86" s="16">
        <f>+J87+J88</f>
        <v>16000000000</v>
      </c>
    </row>
    <row r="87" spans="1:10" s="18" customFormat="1" ht="33">
      <c r="A87" s="31" t="s">
        <v>44</v>
      </c>
      <c r="B87" s="30" t="s">
        <v>20</v>
      </c>
      <c r="C87" s="31" t="s">
        <v>135</v>
      </c>
      <c r="D87" s="51" t="s">
        <v>136</v>
      </c>
      <c r="E87" s="200" t="s">
        <v>40</v>
      </c>
      <c r="F87" s="34" t="s">
        <v>137</v>
      </c>
      <c r="G87" s="19"/>
      <c r="H87" s="35"/>
      <c r="I87" s="43" t="s">
        <v>138</v>
      </c>
      <c r="J87" s="37">
        <f>2000000000+3000000000</f>
        <v>5000000000</v>
      </c>
    </row>
    <row r="88" spans="1:10" s="18" customFormat="1" ht="32">
      <c r="A88" s="31" t="s">
        <v>44</v>
      </c>
      <c r="B88" s="30" t="s">
        <v>20</v>
      </c>
      <c r="C88" s="31" t="s">
        <v>135</v>
      </c>
      <c r="D88" s="51" t="s">
        <v>136</v>
      </c>
      <c r="E88" s="200" t="s">
        <v>64</v>
      </c>
      <c r="F88" s="34" t="s">
        <v>137</v>
      </c>
      <c r="G88" s="19"/>
      <c r="H88" s="35"/>
      <c r="I88" s="43" t="s">
        <v>138</v>
      </c>
      <c r="J88" s="37">
        <v>11000000000</v>
      </c>
    </row>
    <row r="89" spans="1:10" s="18" customFormat="1" ht="40">
      <c r="A89" s="31"/>
      <c r="B89" s="30"/>
      <c r="C89" s="31"/>
      <c r="D89" s="49"/>
      <c r="E89" s="33"/>
      <c r="F89" s="32"/>
      <c r="G89" s="53" t="s">
        <v>155</v>
      </c>
      <c r="H89" s="26" t="s">
        <v>16</v>
      </c>
      <c r="I89" s="54" t="s">
        <v>156</v>
      </c>
      <c r="J89" s="16">
        <f>+J90</f>
        <v>14115823983</v>
      </c>
    </row>
    <row r="90" spans="1:10" s="18" customFormat="1" ht="36">
      <c r="A90" s="55"/>
      <c r="B90" s="56"/>
      <c r="C90" s="8"/>
      <c r="D90" s="28" t="s">
        <v>759</v>
      </c>
      <c r="E90" s="55"/>
      <c r="F90" s="55"/>
      <c r="G90" s="55"/>
      <c r="H90" s="26"/>
      <c r="I90" s="54" t="s">
        <v>158</v>
      </c>
      <c r="J90" s="144">
        <f>SUM(J91:J93)</f>
        <v>14115823983</v>
      </c>
    </row>
    <row r="91" spans="1:10" s="18" customFormat="1" ht="33">
      <c r="A91" s="31" t="s">
        <v>44</v>
      </c>
      <c r="B91" s="30" t="s">
        <v>20</v>
      </c>
      <c r="C91" s="31" t="s">
        <v>159</v>
      </c>
      <c r="D91" s="57" t="s">
        <v>760</v>
      </c>
      <c r="E91" s="199" t="s">
        <v>160</v>
      </c>
      <c r="F91" s="57" t="s">
        <v>164</v>
      </c>
      <c r="G91" s="55"/>
      <c r="H91" s="26"/>
      <c r="I91" s="54" t="s">
        <v>162</v>
      </c>
      <c r="J91" s="145">
        <v>7515000000</v>
      </c>
    </row>
    <row r="92" spans="1:10" s="18" customFormat="1" ht="33">
      <c r="A92" s="31" t="s">
        <v>44</v>
      </c>
      <c r="B92" s="30" t="s">
        <v>20</v>
      </c>
      <c r="C92" s="31" t="s">
        <v>163</v>
      </c>
      <c r="D92" s="57" t="s">
        <v>760</v>
      </c>
      <c r="E92" s="200" t="s">
        <v>67</v>
      </c>
      <c r="F92" s="57" t="s">
        <v>164</v>
      </c>
      <c r="G92" s="55"/>
      <c r="H92" s="26"/>
      <c r="I92" s="54" t="s">
        <v>162</v>
      </c>
      <c r="J92" s="58">
        <v>6500000000</v>
      </c>
    </row>
    <row r="93" spans="1:10" s="18" customFormat="1" ht="32">
      <c r="A93" s="31" t="s">
        <v>44</v>
      </c>
      <c r="B93" s="30" t="s">
        <v>20</v>
      </c>
      <c r="C93" s="31" t="s">
        <v>499</v>
      </c>
      <c r="D93" s="57" t="s">
        <v>760</v>
      </c>
      <c r="E93" s="198" t="s">
        <v>165</v>
      </c>
      <c r="F93" s="57" t="s">
        <v>164</v>
      </c>
      <c r="G93" s="55"/>
      <c r="H93" s="26"/>
      <c r="I93" s="54" t="s">
        <v>162</v>
      </c>
      <c r="J93" s="58">
        <v>100823983</v>
      </c>
    </row>
    <row r="94" spans="1:10" s="60" customFormat="1" ht="12">
      <c r="A94" s="55"/>
      <c r="B94" s="56"/>
      <c r="C94" s="56"/>
      <c r="D94" s="19">
        <v>33</v>
      </c>
      <c r="E94" s="55"/>
      <c r="F94" s="55"/>
      <c r="G94" s="55"/>
      <c r="H94" s="59"/>
      <c r="I94" s="54" t="s">
        <v>166</v>
      </c>
      <c r="J94" s="144">
        <f>+J102+J95</f>
        <v>36000000000</v>
      </c>
    </row>
    <row r="95" spans="1:10" s="60" customFormat="1" ht="36">
      <c r="A95" s="55"/>
      <c r="B95" s="56"/>
      <c r="C95" s="56"/>
      <c r="D95" s="21" t="s">
        <v>28</v>
      </c>
      <c r="E95" s="6"/>
      <c r="F95" s="6"/>
      <c r="G95" s="8"/>
      <c r="H95" s="8"/>
      <c r="I95" s="10" t="s">
        <v>167</v>
      </c>
      <c r="J95" s="144">
        <f>+J96</f>
        <v>8000000000</v>
      </c>
    </row>
    <row r="96" spans="1:10" s="60" customFormat="1" ht="48">
      <c r="A96" s="55"/>
      <c r="B96" s="56"/>
      <c r="C96" s="56"/>
      <c r="D96" s="59"/>
      <c r="E96" s="55"/>
      <c r="F96" s="55"/>
      <c r="G96" s="53" t="s">
        <v>168</v>
      </c>
      <c r="H96" s="26" t="s">
        <v>16</v>
      </c>
      <c r="I96" s="54" t="s">
        <v>169</v>
      </c>
      <c r="J96" s="144">
        <f>+J97</f>
        <v>8000000000</v>
      </c>
    </row>
    <row r="97" spans="1:11" s="60" customFormat="1" ht="60">
      <c r="A97" s="55"/>
      <c r="B97" s="56"/>
      <c r="C97" s="8"/>
      <c r="D97" s="28" t="s">
        <v>170</v>
      </c>
      <c r="E97" s="55"/>
      <c r="F97" s="55"/>
      <c r="G97" s="59"/>
      <c r="H97" s="26"/>
      <c r="I97" s="54" t="s">
        <v>171</v>
      </c>
      <c r="J97" s="144">
        <f>+J98+J99+J100+J101</f>
        <v>8000000000</v>
      </c>
    </row>
    <row r="98" spans="1:11" s="60" customFormat="1" ht="35">
      <c r="A98" s="31" t="s">
        <v>44</v>
      </c>
      <c r="B98" s="30" t="s">
        <v>20</v>
      </c>
      <c r="C98" s="31" t="s">
        <v>172</v>
      </c>
      <c r="D98" s="57" t="s">
        <v>173</v>
      </c>
      <c r="E98" s="200" t="s">
        <v>23</v>
      </c>
      <c r="F98" s="57" t="s">
        <v>174</v>
      </c>
      <c r="G98" s="59"/>
      <c r="H98" s="26"/>
      <c r="I98" s="54" t="s">
        <v>175</v>
      </c>
      <c r="J98" s="58">
        <v>3600000000</v>
      </c>
    </row>
    <row r="99" spans="1:11" s="60" customFormat="1" ht="35">
      <c r="A99" s="31" t="s">
        <v>44</v>
      </c>
      <c r="B99" s="30" t="s">
        <v>20</v>
      </c>
      <c r="C99" s="31" t="s">
        <v>172</v>
      </c>
      <c r="D99" s="57" t="s">
        <v>758</v>
      </c>
      <c r="E99" s="200" t="s">
        <v>23</v>
      </c>
      <c r="F99" s="57" t="s">
        <v>177</v>
      </c>
      <c r="G99" s="59"/>
      <c r="H99" s="26"/>
      <c r="I99" s="54" t="s">
        <v>178</v>
      </c>
      <c r="J99" s="58">
        <v>400000000</v>
      </c>
    </row>
    <row r="100" spans="1:11" s="60" customFormat="1" ht="33">
      <c r="A100" s="31" t="s">
        <v>44</v>
      </c>
      <c r="B100" s="30" t="s">
        <v>20</v>
      </c>
      <c r="C100" s="31" t="s">
        <v>172</v>
      </c>
      <c r="D100" s="57" t="s">
        <v>173</v>
      </c>
      <c r="E100" s="200" t="s">
        <v>40</v>
      </c>
      <c r="F100" s="57" t="s">
        <v>174</v>
      </c>
      <c r="G100" s="59"/>
      <c r="H100" s="26"/>
      <c r="I100" s="54" t="s">
        <v>175</v>
      </c>
      <c r="J100" s="58">
        <v>2000000000</v>
      </c>
    </row>
    <row r="101" spans="1:11" s="60" customFormat="1" ht="33">
      <c r="A101" s="31" t="s">
        <v>44</v>
      </c>
      <c r="B101" s="30" t="s">
        <v>20</v>
      </c>
      <c r="C101" s="31" t="s">
        <v>172</v>
      </c>
      <c r="D101" s="57" t="s">
        <v>176</v>
      </c>
      <c r="E101" s="200" t="s">
        <v>40</v>
      </c>
      <c r="F101" s="57" t="s">
        <v>177</v>
      </c>
      <c r="G101" s="59"/>
      <c r="H101" s="26"/>
      <c r="I101" s="54" t="s">
        <v>178</v>
      </c>
      <c r="J101" s="58">
        <v>2000000000</v>
      </c>
    </row>
    <row r="102" spans="1:11" s="60" customFormat="1" ht="36">
      <c r="A102" s="55"/>
      <c r="B102" s="56"/>
      <c r="C102" s="56"/>
      <c r="D102" s="21" t="s">
        <v>179</v>
      </c>
      <c r="E102" s="6"/>
      <c r="F102" s="6"/>
      <c r="G102" s="6"/>
      <c r="H102" s="8"/>
      <c r="I102" s="10" t="s">
        <v>180</v>
      </c>
      <c r="J102" s="144">
        <f>+J103</f>
        <v>28000000000</v>
      </c>
    </row>
    <row r="103" spans="1:11" s="60" customFormat="1" ht="48">
      <c r="A103" s="55"/>
      <c r="B103" s="56"/>
      <c r="C103" s="56"/>
      <c r="D103" s="59"/>
      <c r="E103" s="55"/>
      <c r="F103" s="55"/>
      <c r="G103" s="53" t="s">
        <v>181</v>
      </c>
      <c r="H103" s="26" t="s">
        <v>16</v>
      </c>
      <c r="I103" s="54" t="s">
        <v>182</v>
      </c>
      <c r="J103" s="144">
        <f>+J104</f>
        <v>28000000000</v>
      </c>
    </row>
    <row r="104" spans="1:11" s="60" customFormat="1" ht="48">
      <c r="A104" s="55"/>
      <c r="B104" s="56"/>
      <c r="C104" s="8"/>
      <c r="D104" s="28" t="s">
        <v>493</v>
      </c>
      <c r="E104" s="55"/>
      <c r="F104" s="55"/>
      <c r="G104" s="55"/>
      <c r="H104" s="26"/>
      <c r="I104" s="54" t="s">
        <v>183</v>
      </c>
      <c r="J104" s="144">
        <f>+J105</f>
        <v>28000000000</v>
      </c>
    </row>
    <row r="105" spans="1:11" s="62" customFormat="1" ht="35">
      <c r="A105" s="31" t="s">
        <v>44</v>
      </c>
      <c r="B105" s="30" t="s">
        <v>20</v>
      </c>
      <c r="C105" s="31" t="s">
        <v>184</v>
      </c>
      <c r="D105" s="57" t="s">
        <v>492</v>
      </c>
      <c r="E105" s="200" t="s">
        <v>23</v>
      </c>
      <c r="F105" s="57" t="s">
        <v>185</v>
      </c>
      <c r="G105" s="55"/>
      <c r="H105" s="26"/>
      <c r="I105" s="54" t="s">
        <v>186</v>
      </c>
      <c r="J105" s="61">
        <v>28000000000</v>
      </c>
    </row>
    <row r="106" spans="1:11" s="60" customFormat="1" ht="24">
      <c r="A106" s="63"/>
      <c r="B106" s="8"/>
      <c r="C106" s="31"/>
      <c r="D106" s="8">
        <v>35</v>
      </c>
      <c r="E106" s="7"/>
      <c r="F106" s="7"/>
      <c r="G106" s="7"/>
      <c r="H106" s="8"/>
      <c r="I106" s="15" t="s">
        <v>187</v>
      </c>
      <c r="J106" s="144">
        <f>+J107</f>
        <v>2572399297</v>
      </c>
    </row>
    <row r="107" spans="1:11" s="60" customFormat="1" ht="36">
      <c r="A107" s="63"/>
      <c r="B107" s="21"/>
      <c r="C107" s="31"/>
      <c r="D107" s="21" t="s">
        <v>179</v>
      </c>
      <c r="E107" s="7"/>
      <c r="F107" s="7"/>
      <c r="G107" s="7"/>
      <c r="H107" s="8"/>
      <c r="I107" s="15" t="s">
        <v>188</v>
      </c>
      <c r="J107" s="144">
        <f t="shared" ref="J107:J108" si="0">+J108</f>
        <v>2572399297</v>
      </c>
    </row>
    <row r="108" spans="1:11" s="60" customFormat="1" ht="40">
      <c r="A108" s="63"/>
      <c r="B108" s="21"/>
      <c r="C108" s="31"/>
      <c r="D108" s="21"/>
      <c r="E108" s="7"/>
      <c r="F108" s="7"/>
      <c r="G108" s="21" t="s">
        <v>189</v>
      </c>
      <c r="H108" s="26" t="s">
        <v>16</v>
      </c>
      <c r="I108" s="15" t="s">
        <v>190</v>
      </c>
      <c r="J108" s="144">
        <f t="shared" si="0"/>
        <v>2572399297</v>
      </c>
    </row>
    <row r="109" spans="1:11" s="60" customFormat="1" ht="36">
      <c r="A109" s="63"/>
      <c r="B109" s="21"/>
      <c r="C109" s="31"/>
      <c r="D109" s="21" t="s">
        <v>191</v>
      </c>
      <c r="E109" s="7"/>
      <c r="F109" s="7"/>
      <c r="G109" s="7"/>
      <c r="H109" s="8"/>
      <c r="I109" s="52" t="s">
        <v>192</v>
      </c>
      <c r="J109" s="144">
        <f>+J110+J111</f>
        <v>2572399297</v>
      </c>
    </row>
    <row r="110" spans="1:11" s="60" customFormat="1" ht="33">
      <c r="A110" s="30" t="s">
        <v>44</v>
      </c>
      <c r="B110" s="30" t="s">
        <v>20</v>
      </c>
      <c r="C110" s="31" t="s">
        <v>193</v>
      </c>
      <c r="D110" s="32" t="s">
        <v>194</v>
      </c>
      <c r="E110" s="200" t="s">
        <v>40</v>
      </c>
      <c r="F110" s="42" t="s">
        <v>195</v>
      </c>
      <c r="G110" s="42"/>
      <c r="H110" s="31"/>
      <c r="I110" s="64" t="s">
        <v>196</v>
      </c>
      <c r="J110" s="37">
        <v>535399297</v>
      </c>
      <c r="K110" s="17"/>
    </row>
    <row r="111" spans="1:11" s="60" customFormat="1" ht="33">
      <c r="A111" s="30" t="s">
        <v>44</v>
      </c>
      <c r="B111" s="30" t="s">
        <v>20</v>
      </c>
      <c r="C111" s="31" t="s">
        <v>197</v>
      </c>
      <c r="D111" s="32" t="s">
        <v>194</v>
      </c>
      <c r="E111" s="200" t="s">
        <v>40</v>
      </c>
      <c r="F111" s="42" t="s">
        <v>195</v>
      </c>
      <c r="G111" s="42"/>
      <c r="H111" s="31"/>
      <c r="I111" s="64" t="s">
        <v>196</v>
      </c>
      <c r="J111" s="37">
        <v>2037000000</v>
      </c>
      <c r="K111" s="17"/>
    </row>
    <row r="112" spans="1:11" s="60" customFormat="1" ht="24">
      <c r="A112" s="55"/>
      <c r="B112" s="56"/>
      <c r="C112" s="56"/>
      <c r="D112" s="19">
        <v>40</v>
      </c>
      <c r="E112" s="55"/>
      <c r="F112" s="55"/>
      <c r="G112" s="55"/>
      <c r="H112" s="59"/>
      <c r="I112" s="54" t="s">
        <v>198</v>
      </c>
      <c r="J112" s="144">
        <f>+J113</f>
        <v>11500000000</v>
      </c>
    </row>
    <row r="113" spans="1:10" s="60" customFormat="1" ht="24">
      <c r="A113" s="55"/>
      <c r="B113" s="56"/>
      <c r="C113" s="56"/>
      <c r="D113" s="21" t="s">
        <v>179</v>
      </c>
      <c r="E113" s="6"/>
      <c r="F113" s="6"/>
      <c r="G113" s="6"/>
      <c r="H113" s="8"/>
      <c r="I113" s="10" t="s">
        <v>199</v>
      </c>
      <c r="J113" s="144">
        <f>+J114</f>
        <v>11500000000</v>
      </c>
    </row>
    <row r="114" spans="1:10" s="60" customFormat="1" ht="72">
      <c r="A114" s="55"/>
      <c r="B114" s="56"/>
      <c r="C114" s="56"/>
      <c r="D114" s="59"/>
      <c r="E114" s="55"/>
      <c r="F114" s="55"/>
      <c r="G114" s="53" t="s">
        <v>200</v>
      </c>
      <c r="H114" s="26" t="s">
        <v>16</v>
      </c>
      <c r="I114" s="54" t="s">
        <v>201</v>
      </c>
      <c r="J114" s="144">
        <f>+J115</f>
        <v>11500000000</v>
      </c>
    </row>
    <row r="115" spans="1:10" s="60" customFormat="1" ht="36">
      <c r="A115" s="55"/>
      <c r="B115" s="56"/>
      <c r="C115" s="8"/>
      <c r="D115" s="28" t="s">
        <v>157</v>
      </c>
      <c r="E115" s="55"/>
      <c r="F115" s="55"/>
      <c r="G115" s="55"/>
      <c r="H115" s="26"/>
      <c r="I115" s="54" t="s">
        <v>202</v>
      </c>
      <c r="J115" s="144">
        <f>SUM(J116:J118)</f>
        <v>11500000000</v>
      </c>
    </row>
    <row r="116" spans="1:10" s="60" customFormat="1" ht="38.25" customHeight="1">
      <c r="A116" s="31" t="s">
        <v>44</v>
      </c>
      <c r="B116" s="30" t="s">
        <v>20</v>
      </c>
      <c r="C116" s="31" t="s">
        <v>203</v>
      </c>
      <c r="D116" s="57" t="s">
        <v>204</v>
      </c>
      <c r="E116" s="200" t="s">
        <v>40</v>
      </c>
      <c r="F116" s="57" t="s">
        <v>161</v>
      </c>
      <c r="G116" s="55"/>
      <c r="H116" s="26"/>
      <c r="I116" s="54" t="s">
        <v>205</v>
      </c>
      <c r="J116" s="58">
        <v>3000000000</v>
      </c>
    </row>
    <row r="117" spans="1:10" s="60" customFormat="1" ht="38.25" customHeight="1">
      <c r="A117" s="31" t="s">
        <v>44</v>
      </c>
      <c r="B117" s="30" t="s">
        <v>20</v>
      </c>
      <c r="C117" s="31" t="s">
        <v>203</v>
      </c>
      <c r="D117" s="57" t="s">
        <v>206</v>
      </c>
      <c r="E117" s="200" t="s">
        <v>40</v>
      </c>
      <c r="F117" s="57" t="s">
        <v>207</v>
      </c>
      <c r="G117" s="55"/>
      <c r="H117" s="26"/>
      <c r="I117" s="54" t="s">
        <v>208</v>
      </c>
      <c r="J117" s="58">
        <v>1000000000</v>
      </c>
    </row>
    <row r="118" spans="1:10" s="18" customFormat="1" ht="39" customHeight="1">
      <c r="A118" s="31" t="s">
        <v>44</v>
      </c>
      <c r="B118" s="30" t="s">
        <v>20</v>
      </c>
      <c r="C118" s="31" t="s">
        <v>209</v>
      </c>
      <c r="D118" s="57" t="s">
        <v>204</v>
      </c>
      <c r="E118" s="200" t="s">
        <v>23</v>
      </c>
      <c r="F118" s="57" t="s">
        <v>161</v>
      </c>
      <c r="G118" s="55"/>
      <c r="H118" s="26"/>
      <c r="I118" s="54" t="s">
        <v>205</v>
      </c>
      <c r="J118" s="58">
        <v>7500000000</v>
      </c>
    </row>
    <row r="119" spans="1:10" s="18" customFormat="1" ht="40.5" customHeight="1">
      <c r="A119" s="31"/>
      <c r="B119" s="30"/>
      <c r="C119" s="31"/>
      <c r="D119" s="21" t="s">
        <v>210</v>
      </c>
      <c r="E119" s="42"/>
      <c r="F119" s="57" t="s">
        <v>9</v>
      </c>
      <c r="G119" s="12"/>
      <c r="H119" s="22"/>
      <c r="I119" s="52" t="s">
        <v>211</v>
      </c>
      <c r="J119" s="144">
        <f>+J120+J126</f>
        <v>19000000000</v>
      </c>
    </row>
    <row r="120" spans="1:10" ht="36">
      <c r="A120" s="31"/>
      <c r="B120" s="30"/>
      <c r="C120" s="31"/>
      <c r="D120" s="53" t="s">
        <v>212</v>
      </c>
      <c r="E120" s="33"/>
      <c r="F120" s="57"/>
      <c r="G120" s="59"/>
      <c r="H120" s="26"/>
      <c r="I120" s="54" t="s">
        <v>213</v>
      </c>
      <c r="J120" s="146">
        <f>+J121</f>
        <v>11500000000</v>
      </c>
    </row>
    <row r="121" spans="1:10" ht="72">
      <c r="A121" s="31"/>
      <c r="B121" s="30"/>
      <c r="C121" s="31"/>
      <c r="D121" s="57"/>
      <c r="E121" s="33"/>
      <c r="F121" s="57"/>
      <c r="G121" s="53" t="s">
        <v>164</v>
      </c>
      <c r="H121" s="26" t="s">
        <v>16</v>
      </c>
      <c r="I121" s="54" t="s">
        <v>214</v>
      </c>
      <c r="J121" s="144">
        <f>+J122</f>
        <v>11500000000</v>
      </c>
    </row>
    <row r="122" spans="1:10" s="18" customFormat="1" ht="48">
      <c r="A122" s="31"/>
      <c r="B122" s="30"/>
      <c r="C122" s="31"/>
      <c r="D122" s="65" t="s">
        <v>215</v>
      </c>
      <c r="E122" s="176"/>
      <c r="F122" s="53"/>
      <c r="G122" s="19"/>
      <c r="H122" s="26"/>
      <c r="I122" s="54" t="s">
        <v>216</v>
      </c>
      <c r="J122" s="144">
        <f>+J123+J124+J125</f>
        <v>11500000000</v>
      </c>
    </row>
    <row r="123" spans="1:10" s="18" customFormat="1" ht="35">
      <c r="A123" s="31" t="s">
        <v>44</v>
      </c>
      <c r="B123" s="30" t="s">
        <v>20</v>
      </c>
      <c r="C123" s="31" t="s">
        <v>217</v>
      </c>
      <c r="D123" s="57" t="s">
        <v>218</v>
      </c>
      <c r="E123" s="200" t="s">
        <v>23</v>
      </c>
      <c r="F123" s="57" t="s">
        <v>219</v>
      </c>
      <c r="G123" s="59"/>
      <c r="H123" s="26"/>
      <c r="I123" s="66" t="s">
        <v>220</v>
      </c>
      <c r="J123" s="58">
        <v>8000000000</v>
      </c>
    </row>
    <row r="124" spans="1:10" s="18" customFormat="1" ht="33">
      <c r="A124" s="31" t="s">
        <v>44</v>
      </c>
      <c r="B124" s="30" t="s">
        <v>20</v>
      </c>
      <c r="C124" s="31" t="s">
        <v>217</v>
      </c>
      <c r="D124" s="57" t="s">
        <v>218</v>
      </c>
      <c r="E124" s="200" t="s">
        <v>40</v>
      </c>
      <c r="F124" s="57" t="s">
        <v>219</v>
      </c>
      <c r="G124" s="59"/>
      <c r="H124" s="26"/>
      <c r="I124" s="66" t="s">
        <v>220</v>
      </c>
      <c r="J124" s="58">
        <v>2000000000</v>
      </c>
    </row>
    <row r="125" spans="1:10" s="18" customFormat="1" ht="33">
      <c r="A125" s="31" t="s">
        <v>44</v>
      </c>
      <c r="B125" s="30" t="s">
        <v>20</v>
      </c>
      <c r="C125" s="31" t="s">
        <v>217</v>
      </c>
      <c r="D125" s="57" t="s">
        <v>218</v>
      </c>
      <c r="E125" s="200" t="s">
        <v>67</v>
      </c>
      <c r="F125" s="57" t="s">
        <v>219</v>
      </c>
      <c r="G125" s="59"/>
      <c r="H125" s="26"/>
      <c r="I125" s="66" t="s">
        <v>220</v>
      </c>
      <c r="J125" s="58">
        <v>1500000000</v>
      </c>
    </row>
    <row r="126" spans="1:10" ht="36">
      <c r="A126" s="31"/>
      <c r="B126" s="30"/>
      <c r="C126" s="31"/>
      <c r="D126" s="53" t="s">
        <v>221</v>
      </c>
      <c r="E126" s="33"/>
      <c r="F126" s="57"/>
      <c r="G126" s="59"/>
      <c r="H126" s="26"/>
      <c r="I126" s="54" t="s">
        <v>222</v>
      </c>
      <c r="J126" s="144">
        <f>+J127</f>
        <v>7500000000</v>
      </c>
    </row>
    <row r="127" spans="1:10" ht="60">
      <c r="A127" s="31"/>
      <c r="B127" s="30"/>
      <c r="C127" s="31"/>
      <c r="D127" s="57"/>
      <c r="E127" s="33"/>
      <c r="F127" s="57"/>
      <c r="G127" s="53" t="s">
        <v>223</v>
      </c>
      <c r="H127" s="26" t="s">
        <v>16</v>
      </c>
      <c r="I127" s="54" t="s">
        <v>224</v>
      </c>
      <c r="J127" s="144">
        <f>+J128</f>
        <v>7500000000</v>
      </c>
    </row>
    <row r="128" spans="1:10" ht="48">
      <c r="A128" s="31"/>
      <c r="B128" s="30"/>
      <c r="C128" s="31"/>
      <c r="D128" s="28" t="s">
        <v>225</v>
      </c>
      <c r="E128" s="175"/>
      <c r="F128" s="28"/>
      <c r="G128" s="67"/>
      <c r="H128" s="68"/>
      <c r="I128" s="69" t="s">
        <v>226</v>
      </c>
      <c r="J128" s="144">
        <f>+J129+J130</f>
        <v>7500000000</v>
      </c>
    </row>
    <row r="129" spans="1:10" ht="35">
      <c r="A129" s="31" t="s">
        <v>44</v>
      </c>
      <c r="B129" s="30" t="s">
        <v>20</v>
      </c>
      <c r="C129" s="31" t="s">
        <v>227</v>
      </c>
      <c r="D129" s="57" t="s">
        <v>228</v>
      </c>
      <c r="E129" s="200" t="s">
        <v>23</v>
      </c>
      <c r="F129" s="57" t="s">
        <v>95</v>
      </c>
      <c r="G129" s="59"/>
      <c r="H129" s="26"/>
      <c r="I129" s="66" t="s">
        <v>229</v>
      </c>
      <c r="J129" s="58">
        <v>3500000000</v>
      </c>
    </row>
    <row r="130" spans="1:10" ht="33">
      <c r="A130" s="31" t="s">
        <v>44</v>
      </c>
      <c r="B130" s="30" t="s">
        <v>20</v>
      </c>
      <c r="C130" s="31" t="s">
        <v>227</v>
      </c>
      <c r="D130" s="57" t="s">
        <v>228</v>
      </c>
      <c r="E130" s="200" t="s">
        <v>40</v>
      </c>
      <c r="F130" s="57" t="s">
        <v>95</v>
      </c>
      <c r="G130" s="59"/>
      <c r="H130" s="26"/>
      <c r="I130" s="66" t="s">
        <v>229</v>
      </c>
      <c r="J130" s="58">
        <v>4000000000</v>
      </c>
    </row>
    <row r="131" spans="1:10" ht="12">
      <c r="A131" s="55"/>
      <c r="B131" s="56"/>
      <c r="C131" s="56"/>
      <c r="D131" s="19">
        <v>43</v>
      </c>
      <c r="E131" s="55"/>
      <c r="F131" s="55"/>
      <c r="G131" s="55"/>
      <c r="H131" s="59"/>
      <c r="I131" s="54" t="s">
        <v>230</v>
      </c>
      <c r="J131" s="144">
        <f>+J132</f>
        <v>25122923800</v>
      </c>
    </row>
    <row r="132" spans="1:10" ht="24">
      <c r="A132" s="55"/>
      <c r="B132" s="56"/>
      <c r="C132" s="56"/>
      <c r="D132" s="21" t="s">
        <v>179</v>
      </c>
      <c r="E132" s="6"/>
      <c r="F132" s="6"/>
      <c r="G132" s="6"/>
      <c r="H132" s="8"/>
      <c r="I132" s="10" t="s">
        <v>231</v>
      </c>
      <c r="J132" s="144">
        <f>+J133</f>
        <v>25122923800</v>
      </c>
    </row>
    <row r="133" spans="1:10" ht="60">
      <c r="A133" s="55"/>
      <c r="B133" s="56"/>
      <c r="C133" s="56"/>
      <c r="D133" s="59"/>
      <c r="E133" s="55"/>
      <c r="F133" s="55"/>
      <c r="G133" s="53" t="s">
        <v>232</v>
      </c>
      <c r="H133" s="26" t="s">
        <v>16</v>
      </c>
      <c r="I133" s="54" t="s">
        <v>233</v>
      </c>
      <c r="J133" s="144">
        <f>+J134</f>
        <v>25122923800</v>
      </c>
    </row>
    <row r="134" spans="1:10" ht="36">
      <c r="A134" s="55"/>
      <c r="B134" s="56"/>
      <c r="C134" s="8"/>
      <c r="D134" s="28" t="s">
        <v>234</v>
      </c>
      <c r="E134" s="55"/>
      <c r="F134" s="55"/>
      <c r="G134" s="55"/>
      <c r="H134" s="26"/>
      <c r="I134" s="54" t="s">
        <v>235</v>
      </c>
      <c r="J134" s="144">
        <f>SUM(J135:J137)</f>
        <v>25122923800</v>
      </c>
    </row>
    <row r="135" spans="1:10" ht="34">
      <c r="A135" s="31" t="s">
        <v>44</v>
      </c>
      <c r="B135" s="30" t="s">
        <v>20</v>
      </c>
      <c r="C135" s="31" t="s">
        <v>236</v>
      </c>
      <c r="D135" s="57" t="s">
        <v>237</v>
      </c>
      <c r="E135" s="200" t="s">
        <v>36</v>
      </c>
      <c r="F135" s="57" t="s">
        <v>238</v>
      </c>
      <c r="G135" s="55"/>
      <c r="H135" s="26"/>
      <c r="I135" s="54" t="s">
        <v>239</v>
      </c>
      <c r="J135" s="58">
        <v>3122923800</v>
      </c>
    </row>
    <row r="136" spans="1:10" ht="34">
      <c r="A136" s="31" t="s">
        <v>44</v>
      </c>
      <c r="B136" s="30" t="s">
        <v>20</v>
      </c>
      <c r="C136" s="31" t="s">
        <v>236</v>
      </c>
      <c r="D136" s="57" t="s">
        <v>240</v>
      </c>
      <c r="E136" s="200" t="s">
        <v>36</v>
      </c>
      <c r="F136" s="57" t="s">
        <v>241</v>
      </c>
      <c r="G136" s="55"/>
      <c r="H136" s="26"/>
      <c r="I136" s="54" t="s">
        <v>242</v>
      </c>
      <c r="J136" s="58">
        <v>3000000000</v>
      </c>
    </row>
    <row r="137" spans="1:10" ht="34">
      <c r="A137" s="31" t="s">
        <v>44</v>
      </c>
      <c r="B137" s="30" t="s">
        <v>20</v>
      </c>
      <c r="C137" s="31" t="s">
        <v>236</v>
      </c>
      <c r="D137" s="57" t="s">
        <v>237</v>
      </c>
      <c r="E137" s="200" t="s">
        <v>243</v>
      </c>
      <c r="F137" s="57" t="s">
        <v>238</v>
      </c>
      <c r="G137" s="55"/>
      <c r="H137" s="26"/>
      <c r="I137" s="54" t="s">
        <v>239</v>
      </c>
      <c r="J137" s="58">
        <v>19000000000</v>
      </c>
    </row>
    <row r="138" spans="1:10" ht="12">
      <c r="A138" s="70"/>
      <c r="B138" s="70"/>
      <c r="C138" s="31"/>
      <c r="D138" s="21" t="s">
        <v>244</v>
      </c>
      <c r="E138" s="42"/>
      <c r="F138" s="57" t="s">
        <v>9</v>
      </c>
      <c r="G138" s="12"/>
      <c r="H138" s="22"/>
      <c r="I138" s="52" t="s">
        <v>245</v>
      </c>
      <c r="J138" s="144">
        <f>+J139</f>
        <v>3500000000</v>
      </c>
    </row>
    <row r="139" spans="1:10" ht="24">
      <c r="A139" s="70"/>
      <c r="B139" s="70"/>
      <c r="C139" s="31"/>
      <c r="D139" s="21" t="s">
        <v>28</v>
      </c>
      <c r="E139" s="42"/>
      <c r="F139" s="57" t="s">
        <v>9</v>
      </c>
      <c r="G139" s="12"/>
      <c r="H139" s="22"/>
      <c r="I139" s="10" t="s">
        <v>246</v>
      </c>
      <c r="J139" s="144">
        <f>+J143+J140</f>
        <v>3500000000</v>
      </c>
    </row>
    <row r="140" spans="1:10" ht="48">
      <c r="A140" s="31"/>
      <c r="B140" s="30"/>
      <c r="C140" s="31"/>
      <c r="D140" s="57"/>
      <c r="E140" s="33"/>
      <c r="F140" s="57"/>
      <c r="G140" s="21" t="s">
        <v>255</v>
      </c>
      <c r="H140" s="6" t="s">
        <v>16</v>
      </c>
      <c r="I140" s="54" t="s">
        <v>256</v>
      </c>
      <c r="J140" s="144">
        <f>+J141</f>
        <v>1500000000</v>
      </c>
    </row>
    <row r="141" spans="1:10" ht="59.25" customHeight="1">
      <c r="A141" s="31"/>
      <c r="B141" s="30"/>
      <c r="C141" s="31"/>
      <c r="D141" s="53" t="s">
        <v>257</v>
      </c>
      <c r="E141" s="33"/>
      <c r="F141" s="57"/>
      <c r="G141" s="59"/>
      <c r="H141" s="26"/>
      <c r="I141" s="54" t="s">
        <v>258</v>
      </c>
      <c r="J141" s="144">
        <f>+J142</f>
        <v>1500000000</v>
      </c>
    </row>
    <row r="142" spans="1:10" ht="39" customHeight="1">
      <c r="A142" s="31" t="s">
        <v>44</v>
      </c>
      <c r="B142" s="30" t="s">
        <v>20</v>
      </c>
      <c r="C142" s="31" t="s">
        <v>259</v>
      </c>
      <c r="D142" s="57" t="s">
        <v>260</v>
      </c>
      <c r="E142" s="200" t="s">
        <v>40</v>
      </c>
      <c r="F142" s="57" t="s">
        <v>164</v>
      </c>
      <c r="G142" s="59"/>
      <c r="H142" s="26"/>
      <c r="I142" s="66" t="s">
        <v>491</v>
      </c>
      <c r="J142" s="58">
        <v>1500000000</v>
      </c>
    </row>
    <row r="143" spans="1:10" ht="84">
      <c r="A143" s="70"/>
      <c r="B143" s="70"/>
      <c r="C143" s="31"/>
      <c r="D143" s="32" t="s">
        <v>9</v>
      </c>
      <c r="E143" s="42"/>
      <c r="F143" s="57"/>
      <c r="G143" s="21" t="s">
        <v>247</v>
      </c>
      <c r="H143" s="6" t="s">
        <v>16</v>
      </c>
      <c r="I143" s="52" t="s">
        <v>248</v>
      </c>
      <c r="J143" s="144">
        <f>+J144</f>
        <v>2000000000</v>
      </c>
    </row>
    <row r="144" spans="1:10" ht="36">
      <c r="A144" s="70"/>
      <c r="B144" s="70"/>
      <c r="C144" s="31"/>
      <c r="D144" s="28" t="s">
        <v>249</v>
      </c>
      <c r="E144" s="177"/>
      <c r="F144" s="57"/>
      <c r="G144" s="71"/>
      <c r="H144" s="72"/>
      <c r="I144" s="69" t="s">
        <v>250</v>
      </c>
      <c r="J144" s="144">
        <f>+J145</f>
        <v>2000000000</v>
      </c>
    </row>
    <row r="145" spans="1:10" ht="33">
      <c r="A145" s="31" t="s">
        <v>44</v>
      </c>
      <c r="B145" s="30" t="s">
        <v>20</v>
      </c>
      <c r="C145" s="31" t="s">
        <v>251</v>
      </c>
      <c r="D145" s="57" t="s">
        <v>252</v>
      </c>
      <c r="E145" s="200" t="s">
        <v>40</v>
      </c>
      <c r="F145" s="57" t="s">
        <v>253</v>
      </c>
      <c r="G145" s="59"/>
      <c r="H145" s="26"/>
      <c r="I145" s="54" t="s">
        <v>254</v>
      </c>
      <c r="J145" s="58">
        <v>2000000000</v>
      </c>
    </row>
    <row r="146" spans="1:10" ht="12" thickBot="1">
      <c r="A146" s="208" t="s">
        <v>261</v>
      </c>
      <c r="B146" s="208"/>
      <c r="C146" s="208"/>
      <c r="D146" s="208"/>
      <c r="E146" s="208"/>
      <c r="F146" s="208"/>
      <c r="G146" s="208"/>
      <c r="H146" s="208"/>
      <c r="I146" s="208"/>
      <c r="J146" s="141">
        <f>+J2</f>
        <v>757699684671</v>
      </c>
    </row>
    <row r="147" spans="1:10" s="74" customFormat="1" ht="17" thickBot="1">
      <c r="A147" s="73"/>
      <c r="D147" s="75"/>
      <c r="I147" s="76" t="s">
        <v>262</v>
      </c>
      <c r="J147" s="148">
        <v>757699684671</v>
      </c>
    </row>
    <row r="148" spans="1:10">
      <c r="A148" s="77"/>
      <c r="B148" s="18"/>
      <c r="C148" s="18"/>
      <c r="D148" s="78"/>
      <c r="E148" s="18"/>
      <c r="F148" s="18"/>
      <c r="G148" s="18"/>
      <c r="H148" s="18"/>
      <c r="I148" s="18"/>
      <c r="J148" s="79">
        <f>+J146-J147</f>
        <v>0</v>
      </c>
    </row>
  </sheetData>
  <autoFilter ref="A1:K148" xr:uid="{DC51F531-F70F-4D0A-9C5F-9520A1CC98EA}"/>
  <mergeCells count="1">
    <mergeCell ref="A146:I1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AF1E-A494-49F0-9FF7-BF0808917A66}">
  <dimension ref="A1:D24"/>
  <sheetViews>
    <sheetView topLeftCell="A30" workbookViewId="0">
      <selection activeCell="G7" sqref="G7"/>
    </sheetView>
  </sheetViews>
  <sheetFormatPr baseColWidth="10" defaultRowHeight="15"/>
  <cols>
    <col min="1" max="1" width="14.5" customWidth="1"/>
    <col min="2" max="2" width="51.83203125" customWidth="1"/>
    <col min="3" max="3" width="15.6640625" customWidth="1"/>
  </cols>
  <sheetData>
    <row r="1" spans="1:3" ht="24">
      <c r="A1" s="133" t="s">
        <v>494</v>
      </c>
      <c r="B1" s="133" t="s">
        <v>495</v>
      </c>
      <c r="C1" s="134" t="s">
        <v>496</v>
      </c>
    </row>
    <row r="2" spans="1:3" ht="24">
      <c r="A2" s="51" t="s">
        <v>69</v>
      </c>
      <c r="B2" s="45" t="s">
        <v>70</v>
      </c>
      <c r="C2" s="178">
        <v>45439</v>
      </c>
    </row>
    <row r="3" spans="1:3">
      <c r="A3" s="51" t="s">
        <v>91</v>
      </c>
      <c r="B3" s="45" t="s">
        <v>92</v>
      </c>
      <c r="C3" s="178">
        <v>45481</v>
      </c>
    </row>
    <row r="4" spans="1:3" ht="24">
      <c r="A4" s="51" t="s">
        <v>32</v>
      </c>
      <c r="B4" s="66" t="s">
        <v>755</v>
      </c>
      <c r="C4" s="178">
        <v>45475</v>
      </c>
    </row>
    <row r="5" spans="1:3" ht="24">
      <c r="A5" s="51" t="s">
        <v>107</v>
      </c>
      <c r="B5" s="45" t="s">
        <v>108</v>
      </c>
      <c r="C5" s="178">
        <v>45434</v>
      </c>
    </row>
    <row r="6" spans="1:3" ht="23.25" customHeight="1">
      <c r="A6" s="51" t="s">
        <v>759</v>
      </c>
      <c r="B6" s="45" t="s">
        <v>158</v>
      </c>
      <c r="C6" s="178">
        <v>45443</v>
      </c>
    </row>
    <row r="7" spans="1:3" ht="24">
      <c r="A7" s="51" t="s">
        <v>114</v>
      </c>
      <c r="B7" s="45" t="s">
        <v>115</v>
      </c>
      <c r="C7" s="178">
        <v>45429</v>
      </c>
    </row>
    <row r="8" spans="1:3" ht="24">
      <c r="A8" s="51" t="s">
        <v>234</v>
      </c>
      <c r="B8" s="66" t="s">
        <v>235</v>
      </c>
      <c r="C8" s="178">
        <v>45489</v>
      </c>
    </row>
    <row r="9" spans="1:3" ht="24">
      <c r="A9" s="51" t="s">
        <v>18</v>
      </c>
      <c r="B9" s="66" t="s">
        <v>19</v>
      </c>
      <c r="C9" s="178">
        <v>45482</v>
      </c>
    </row>
    <row r="10" spans="1:3" ht="24">
      <c r="A10" s="51" t="s">
        <v>493</v>
      </c>
      <c r="B10" s="66" t="s">
        <v>183</v>
      </c>
      <c r="C10" s="178">
        <v>45477</v>
      </c>
    </row>
    <row r="11" spans="1:3" ht="24">
      <c r="A11" s="51" t="s">
        <v>225</v>
      </c>
      <c r="B11" s="45" t="s">
        <v>226</v>
      </c>
      <c r="C11" s="178">
        <v>45558</v>
      </c>
    </row>
    <row r="12" spans="1:3" ht="24">
      <c r="A12" s="132" t="s">
        <v>215</v>
      </c>
      <c r="B12" s="66" t="s">
        <v>216</v>
      </c>
      <c r="C12" s="178">
        <v>45505</v>
      </c>
    </row>
    <row r="13" spans="1:3" ht="24">
      <c r="A13" s="51" t="s">
        <v>133</v>
      </c>
      <c r="B13" s="45" t="s">
        <v>134</v>
      </c>
      <c r="C13" s="178">
        <v>45475</v>
      </c>
    </row>
    <row r="14" spans="1:3" ht="24">
      <c r="A14" s="51" t="s">
        <v>249</v>
      </c>
      <c r="B14" s="45" t="s">
        <v>250</v>
      </c>
      <c r="C14" s="178">
        <v>45562</v>
      </c>
    </row>
    <row r="15" spans="1:3" ht="24">
      <c r="A15" s="51" t="s">
        <v>170</v>
      </c>
      <c r="B15" s="66" t="s">
        <v>171</v>
      </c>
      <c r="C15" s="178">
        <v>45492</v>
      </c>
    </row>
    <row r="16" spans="1:3" ht="24">
      <c r="A16" s="51" t="s">
        <v>54</v>
      </c>
      <c r="B16" s="66" t="s">
        <v>55</v>
      </c>
      <c r="C16" s="178">
        <v>45411</v>
      </c>
    </row>
    <row r="17" spans="1:4" ht="24">
      <c r="A17" s="51" t="s">
        <v>125</v>
      </c>
      <c r="B17" s="45" t="s">
        <v>126</v>
      </c>
      <c r="C17" s="178">
        <v>45411</v>
      </c>
    </row>
    <row r="18" spans="1:4" ht="24">
      <c r="A18" s="51" t="s">
        <v>79</v>
      </c>
      <c r="B18" s="66" t="s">
        <v>80</v>
      </c>
      <c r="C18" s="178">
        <v>45475</v>
      </c>
    </row>
    <row r="19" spans="1:4">
      <c r="A19" s="51" t="s">
        <v>147</v>
      </c>
      <c r="B19" s="45" t="s">
        <v>148</v>
      </c>
      <c r="C19" s="178">
        <v>45419</v>
      </c>
    </row>
    <row r="20" spans="1:4" ht="24">
      <c r="A20" s="51" t="s">
        <v>140</v>
      </c>
      <c r="B20" s="45" t="s">
        <v>141</v>
      </c>
      <c r="C20" s="178">
        <v>45476</v>
      </c>
    </row>
    <row r="21" spans="1:4" ht="24">
      <c r="A21" s="51" t="s">
        <v>157</v>
      </c>
      <c r="B21" s="66" t="s">
        <v>202</v>
      </c>
      <c r="C21" s="178">
        <v>45478</v>
      </c>
    </row>
    <row r="22" spans="1:4" ht="24">
      <c r="A22" s="57" t="s">
        <v>257</v>
      </c>
      <c r="B22" s="66" t="s">
        <v>258</v>
      </c>
      <c r="C22" s="178">
        <v>45427</v>
      </c>
    </row>
    <row r="23" spans="1:4" ht="24">
      <c r="A23" s="32" t="s">
        <v>191</v>
      </c>
      <c r="B23" s="30" t="s">
        <v>192</v>
      </c>
      <c r="C23" s="178">
        <v>45512</v>
      </c>
    </row>
    <row r="24" spans="1:4" ht="21" customHeight="1">
      <c r="D24" s="131"/>
    </row>
  </sheetData>
  <sortState xmlns:xlrd2="http://schemas.microsoft.com/office/spreadsheetml/2017/richdata2" ref="A2:D24">
    <sortCondition ref="A2:A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241C-D378-4125-AA28-137C69C19D4E}">
  <dimension ref="A1:C25"/>
  <sheetViews>
    <sheetView topLeftCell="A18" workbookViewId="0">
      <selection activeCell="C25" sqref="C25"/>
    </sheetView>
  </sheetViews>
  <sheetFormatPr baseColWidth="10" defaultColWidth="11.5" defaultRowHeight="11"/>
  <cols>
    <col min="1" max="1" width="7.5" style="9" customWidth="1"/>
    <col min="2" max="2" width="44.83203125" style="9" customWidth="1"/>
    <col min="3" max="3" width="17" style="9" customWidth="1"/>
    <col min="4" max="16384" width="11.5" style="9"/>
  </cols>
  <sheetData>
    <row r="1" spans="1:3" ht="12">
      <c r="A1" s="133" t="s">
        <v>263</v>
      </c>
      <c r="B1" s="133" t="s">
        <v>264</v>
      </c>
      <c r="C1" s="134" t="s">
        <v>265</v>
      </c>
    </row>
    <row r="2" spans="1:3" ht="24">
      <c r="A2" s="21" t="s">
        <v>255</v>
      </c>
      <c r="B2" s="66" t="s">
        <v>256</v>
      </c>
      <c r="C2" s="58">
        <v>1500000000</v>
      </c>
    </row>
    <row r="3" spans="1:3" ht="36">
      <c r="A3" s="53" t="s">
        <v>164</v>
      </c>
      <c r="B3" s="66" t="s">
        <v>214</v>
      </c>
      <c r="C3" s="58">
        <v>11500000000</v>
      </c>
    </row>
    <row r="4" spans="1:3" ht="36">
      <c r="A4" s="53" t="s">
        <v>223</v>
      </c>
      <c r="B4" s="66" t="s">
        <v>224</v>
      </c>
      <c r="C4" s="58">
        <v>7500000000</v>
      </c>
    </row>
    <row r="5" spans="1:3" ht="36">
      <c r="A5" s="25" t="s">
        <v>30</v>
      </c>
      <c r="B5" s="83" t="s">
        <v>31</v>
      </c>
      <c r="C5" s="37">
        <v>20286822200</v>
      </c>
    </row>
    <row r="6" spans="1:3" ht="12">
      <c r="A6" s="25" t="s">
        <v>41</v>
      </c>
      <c r="B6" s="83" t="s">
        <v>42</v>
      </c>
      <c r="C6" s="39">
        <v>16937449237</v>
      </c>
    </row>
    <row r="7" spans="1:3" ht="36">
      <c r="A7" s="53" t="s">
        <v>232</v>
      </c>
      <c r="B7" s="66" t="s">
        <v>233</v>
      </c>
      <c r="C7" s="58">
        <v>25122923800</v>
      </c>
    </row>
    <row r="8" spans="1:3" ht="24">
      <c r="A8" s="53" t="s">
        <v>168</v>
      </c>
      <c r="B8" s="66" t="s">
        <v>169</v>
      </c>
      <c r="C8" s="58">
        <v>8000000000</v>
      </c>
    </row>
    <row r="9" spans="1:3" ht="36">
      <c r="A9" s="53" t="s">
        <v>181</v>
      </c>
      <c r="B9" s="66" t="s">
        <v>182</v>
      </c>
      <c r="C9" s="58">
        <v>28000000000</v>
      </c>
    </row>
    <row r="10" spans="1:3" ht="24">
      <c r="A10" s="25" t="s">
        <v>15</v>
      </c>
      <c r="B10" s="83" t="s">
        <v>17</v>
      </c>
      <c r="C10" s="37">
        <v>6000000000</v>
      </c>
    </row>
    <row r="11" spans="1:3" ht="24">
      <c r="A11" s="25" t="s">
        <v>52</v>
      </c>
      <c r="B11" s="83" t="s">
        <v>53</v>
      </c>
      <c r="C11" s="37">
        <v>210000000000</v>
      </c>
    </row>
    <row r="12" spans="1:3" ht="24">
      <c r="A12" s="19">
        <v>288</v>
      </c>
      <c r="B12" s="83" t="s">
        <v>68</v>
      </c>
      <c r="C12" s="37">
        <v>20586822138</v>
      </c>
    </row>
    <row r="13" spans="1:3" ht="24">
      <c r="A13" s="19" t="s">
        <v>77</v>
      </c>
      <c r="B13" s="83" t="s">
        <v>78</v>
      </c>
      <c r="C13" s="37">
        <v>41074000000</v>
      </c>
    </row>
    <row r="14" spans="1:3" ht="36">
      <c r="A14" s="19">
        <v>290</v>
      </c>
      <c r="B14" s="83" t="s">
        <v>90</v>
      </c>
      <c r="C14" s="37">
        <v>212737180000</v>
      </c>
    </row>
    <row r="15" spans="1:3" ht="24">
      <c r="A15" s="25" t="s">
        <v>105</v>
      </c>
      <c r="B15" s="83" t="s">
        <v>106</v>
      </c>
      <c r="C15" s="37">
        <v>10107130011</v>
      </c>
    </row>
    <row r="16" spans="1:3" ht="24">
      <c r="A16" s="19">
        <v>292</v>
      </c>
      <c r="B16" s="83" t="s">
        <v>113</v>
      </c>
      <c r="C16" s="37">
        <v>39165134005</v>
      </c>
    </row>
    <row r="17" spans="1:3" ht="24">
      <c r="A17" s="19">
        <v>293</v>
      </c>
      <c r="B17" s="83" t="s">
        <v>124</v>
      </c>
      <c r="C17" s="37">
        <v>21000000000</v>
      </c>
    </row>
    <row r="18" spans="1:3" ht="24">
      <c r="A18" s="19">
        <v>294</v>
      </c>
      <c r="B18" s="83" t="s">
        <v>132</v>
      </c>
      <c r="C18" s="37">
        <v>16000000000</v>
      </c>
    </row>
    <row r="19" spans="1:3" ht="24">
      <c r="A19" s="19">
        <v>295</v>
      </c>
      <c r="B19" s="83" t="s">
        <v>139</v>
      </c>
      <c r="C19" s="37">
        <v>10994000000</v>
      </c>
    </row>
    <row r="20" spans="1:3" ht="24">
      <c r="A20" s="19">
        <v>296</v>
      </c>
      <c r="B20" s="83" t="s">
        <v>146</v>
      </c>
      <c r="C20" s="37">
        <v>21000000000</v>
      </c>
    </row>
    <row r="21" spans="1:3" ht="12">
      <c r="A21" s="53" t="s">
        <v>155</v>
      </c>
      <c r="B21" s="66" t="s">
        <v>156</v>
      </c>
      <c r="C21" s="37">
        <v>14115823983</v>
      </c>
    </row>
    <row r="22" spans="1:3" ht="36">
      <c r="A22" s="53" t="s">
        <v>200</v>
      </c>
      <c r="B22" s="66" t="s">
        <v>201</v>
      </c>
      <c r="C22" s="58">
        <v>11500000000</v>
      </c>
    </row>
    <row r="23" spans="1:3" ht="24">
      <c r="A23" s="21" t="s">
        <v>189</v>
      </c>
      <c r="B23" s="64" t="s">
        <v>190</v>
      </c>
      <c r="C23" s="58">
        <v>2572399297</v>
      </c>
    </row>
    <row r="24" spans="1:3" ht="48">
      <c r="A24" s="21" t="s">
        <v>247</v>
      </c>
      <c r="B24" s="30" t="s">
        <v>248</v>
      </c>
      <c r="C24" s="58">
        <v>2000000000</v>
      </c>
    </row>
    <row r="25" spans="1:3">
      <c r="A25" s="209" t="s">
        <v>497</v>
      </c>
      <c r="B25" s="210"/>
      <c r="C25" s="173">
        <f>SUM(C2:C24)</f>
        <v>757699684671</v>
      </c>
    </row>
  </sheetData>
  <sortState xmlns:xlrd2="http://schemas.microsoft.com/office/spreadsheetml/2017/richdata2" ref="A2:D25">
    <sortCondition ref="A1:A25"/>
  </sortState>
  <mergeCells count="1"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DFA0-8EA7-4AE8-BB51-99D83FD2CE3C}">
  <dimension ref="A1:K138"/>
  <sheetViews>
    <sheetView topLeftCell="A165" workbookViewId="0">
      <selection activeCell="F22" sqref="F22"/>
    </sheetView>
  </sheetViews>
  <sheetFormatPr baseColWidth="10" defaultColWidth="11.5" defaultRowHeight="13"/>
  <cols>
    <col min="1" max="1" width="25.5" style="167" customWidth="1"/>
    <col min="2" max="2" width="21.5" style="168" customWidth="1"/>
    <col min="3" max="3" width="50.1640625" style="169" customWidth="1"/>
    <col min="4" max="4" width="6.6640625" style="170" customWidth="1"/>
    <col min="5" max="5" width="14" style="170" customWidth="1"/>
    <col min="6" max="6" width="12.5" style="168" customWidth="1"/>
    <col min="7" max="7" width="19" style="171" customWidth="1"/>
    <col min="8" max="8" width="9.1640625" style="172" customWidth="1"/>
    <col min="9" max="9" width="12.83203125" style="170" customWidth="1"/>
    <col min="10" max="10" width="21.33203125" style="171" customWidth="1"/>
    <col min="11" max="11" width="33" style="150" customWidth="1"/>
    <col min="12" max="12" width="15.83203125" style="151" bestFit="1" customWidth="1"/>
    <col min="13" max="13" width="17.83203125" style="151" customWidth="1"/>
    <col min="14" max="15" width="11.5" style="151"/>
    <col min="16" max="16" width="19.83203125" style="151" customWidth="1"/>
    <col min="17" max="16384" width="11.5" style="151"/>
  </cols>
  <sheetData>
    <row r="1" spans="1:11" ht="18">
      <c r="A1" s="211" t="s">
        <v>501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24">
      <c r="A2" s="152" t="s">
        <v>502</v>
      </c>
      <c r="B2" s="152" t="s">
        <v>503</v>
      </c>
      <c r="C2" s="152" t="s">
        <v>504</v>
      </c>
      <c r="D2" s="152" t="s">
        <v>505</v>
      </c>
      <c r="E2" s="152" t="s">
        <v>506</v>
      </c>
      <c r="F2" s="152" t="s">
        <v>289</v>
      </c>
      <c r="G2" s="152" t="s">
        <v>507</v>
      </c>
      <c r="H2" s="153" t="s">
        <v>291</v>
      </c>
      <c r="I2" s="152" t="s">
        <v>508</v>
      </c>
      <c r="J2" s="152" t="s">
        <v>509</v>
      </c>
      <c r="K2" s="154" t="s">
        <v>510</v>
      </c>
    </row>
    <row r="3" spans="1:11">
      <c r="A3" s="155" t="s">
        <v>511</v>
      </c>
      <c r="B3" s="156" t="s">
        <v>512</v>
      </c>
      <c r="C3" s="157" t="s">
        <v>513</v>
      </c>
      <c r="D3" s="158" t="s">
        <v>514</v>
      </c>
      <c r="E3" s="158" t="s">
        <v>514</v>
      </c>
      <c r="F3" s="156" t="s">
        <v>514</v>
      </c>
      <c r="G3" s="158" t="s">
        <v>514</v>
      </c>
      <c r="H3" s="159" t="s">
        <v>514</v>
      </c>
      <c r="I3" s="158" t="s">
        <v>514</v>
      </c>
      <c r="J3" s="158" t="s">
        <v>514</v>
      </c>
      <c r="K3" s="160">
        <v>757699684671</v>
      </c>
    </row>
    <row r="4" spans="1:11">
      <c r="A4" s="161" t="s">
        <v>515</v>
      </c>
      <c r="B4" s="162"/>
      <c r="C4" s="163" t="s">
        <v>516</v>
      </c>
      <c r="D4" s="164" t="s">
        <v>514</v>
      </c>
      <c r="E4" s="164" t="s">
        <v>514</v>
      </c>
      <c r="F4" s="162" t="s">
        <v>514</v>
      </c>
      <c r="G4" s="164" t="s">
        <v>514</v>
      </c>
      <c r="H4" s="165" t="s">
        <v>514</v>
      </c>
      <c r="I4" s="164" t="s">
        <v>514</v>
      </c>
      <c r="J4" s="164" t="s">
        <v>514</v>
      </c>
      <c r="K4" s="166">
        <v>757699684671</v>
      </c>
    </row>
    <row r="5" spans="1:11">
      <c r="A5" s="161" t="s">
        <v>517</v>
      </c>
      <c r="B5" s="162" t="s">
        <v>11</v>
      </c>
      <c r="C5" s="163" t="s">
        <v>518</v>
      </c>
      <c r="D5" s="164" t="s">
        <v>514</v>
      </c>
      <c r="E5" s="164" t="s">
        <v>514</v>
      </c>
      <c r="F5" s="162"/>
      <c r="G5" s="164" t="s">
        <v>514</v>
      </c>
      <c r="H5" s="165" t="s">
        <v>514</v>
      </c>
      <c r="I5" s="164" t="s">
        <v>514</v>
      </c>
      <c r="J5" s="164" t="s">
        <v>514</v>
      </c>
      <c r="K5" s="166">
        <v>6000000000</v>
      </c>
    </row>
    <row r="6" spans="1:11">
      <c r="A6" s="161" t="s">
        <v>519</v>
      </c>
      <c r="B6" s="162" t="s">
        <v>520</v>
      </c>
      <c r="C6" s="163" t="s">
        <v>521</v>
      </c>
      <c r="D6" s="164" t="s">
        <v>514</v>
      </c>
      <c r="E6" s="164" t="s">
        <v>514</v>
      </c>
      <c r="F6" s="162"/>
      <c r="G6" s="164" t="s">
        <v>514</v>
      </c>
      <c r="H6" s="165" t="s">
        <v>514</v>
      </c>
      <c r="I6" s="164" t="s">
        <v>514</v>
      </c>
      <c r="J6" s="164" t="s">
        <v>514</v>
      </c>
      <c r="K6" s="166">
        <v>6000000000</v>
      </c>
    </row>
    <row r="7" spans="1:11">
      <c r="A7" s="161" t="s">
        <v>522</v>
      </c>
      <c r="B7" s="162" t="s">
        <v>15</v>
      </c>
      <c r="C7" s="163" t="s">
        <v>523</v>
      </c>
      <c r="D7" s="164" t="s">
        <v>514</v>
      </c>
      <c r="E7" s="164" t="s">
        <v>514</v>
      </c>
      <c r="F7" s="162"/>
      <c r="G7" s="164" t="s">
        <v>514</v>
      </c>
      <c r="H7" s="165" t="s">
        <v>514</v>
      </c>
      <c r="I7" s="164" t="s">
        <v>514</v>
      </c>
      <c r="J7" s="164" t="s">
        <v>514</v>
      </c>
      <c r="K7" s="166">
        <v>6000000000</v>
      </c>
    </row>
    <row r="8" spans="1:11" ht="24">
      <c r="A8" s="161" t="s">
        <v>524</v>
      </c>
      <c r="B8" s="162" t="s">
        <v>525</v>
      </c>
      <c r="C8" s="163" t="s">
        <v>526</v>
      </c>
      <c r="D8" s="164" t="s">
        <v>514</v>
      </c>
      <c r="E8" s="164" t="s">
        <v>514</v>
      </c>
      <c r="F8" s="162"/>
      <c r="G8" s="164" t="s">
        <v>514</v>
      </c>
      <c r="H8" s="165" t="s">
        <v>514</v>
      </c>
      <c r="I8" s="164" t="s">
        <v>514</v>
      </c>
      <c r="J8" s="164" t="s">
        <v>514</v>
      </c>
      <c r="K8" s="166">
        <v>6000000000</v>
      </c>
    </row>
    <row r="9" spans="1:11" ht="24">
      <c r="A9" s="161" t="s">
        <v>16</v>
      </c>
      <c r="B9" s="162" t="s">
        <v>527</v>
      </c>
      <c r="C9" s="163" t="s">
        <v>528</v>
      </c>
      <c r="D9" s="164" t="s">
        <v>529</v>
      </c>
      <c r="E9" s="164" t="s">
        <v>530</v>
      </c>
      <c r="F9" s="162" t="s">
        <v>531</v>
      </c>
      <c r="G9" s="164" t="s">
        <v>532</v>
      </c>
      <c r="H9" s="165" t="s">
        <v>23</v>
      </c>
      <c r="I9" s="164" t="s">
        <v>533</v>
      </c>
      <c r="J9" s="164" t="s">
        <v>534</v>
      </c>
      <c r="K9" s="166">
        <v>6000000000</v>
      </c>
    </row>
    <row r="10" spans="1:11">
      <c r="A10" s="161" t="s">
        <v>517</v>
      </c>
      <c r="B10" s="162" t="s">
        <v>26</v>
      </c>
      <c r="C10" s="163" t="s">
        <v>535</v>
      </c>
      <c r="D10" s="164" t="s">
        <v>514</v>
      </c>
      <c r="E10" s="164" t="s">
        <v>514</v>
      </c>
      <c r="F10" s="162"/>
      <c r="G10" s="164" t="s">
        <v>514</v>
      </c>
      <c r="H10" s="165" t="s">
        <v>514</v>
      </c>
      <c r="I10" s="164" t="s">
        <v>514</v>
      </c>
      <c r="J10" s="164" t="s">
        <v>514</v>
      </c>
      <c r="K10" s="166">
        <v>37224271437</v>
      </c>
    </row>
    <row r="11" spans="1:11" ht="24">
      <c r="A11" s="161" t="s">
        <v>519</v>
      </c>
      <c r="B11" s="162" t="s">
        <v>536</v>
      </c>
      <c r="C11" s="163" t="s">
        <v>537</v>
      </c>
      <c r="D11" s="164" t="s">
        <v>514</v>
      </c>
      <c r="E11" s="164" t="s">
        <v>514</v>
      </c>
      <c r="F11" s="162"/>
      <c r="G11" s="164" t="s">
        <v>514</v>
      </c>
      <c r="H11" s="165" t="s">
        <v>514</v>
      </c>
      <c r="I11" s="164" t="s">
        <v>514</v>
      </c>
      <c r="J11" s="164" t="s">
        <v>514</v>
      </c>
      <c r="K11" s="166">
        <v>37224271437</v>
      </c>
    </row>
    <row r="12" spans="1:11" ht="24">
      <c r="A12" s="161" t="s">
        <v>522</v>
      </c>
      <c r="B12" s="162" t="s">
        <v>30</v>
      </c>
      <c r="C12" s="163" t="s">
        <v>538</v>
      </c>
      <c r="D12" s="164" t="s">
        <v>514</v>
      </c>
      <c r="E12" s="164" t="s">
        <v>514</v>
      </c>
      <c r="F12" s="162"/>
      <c r="G12" s="164" t="s">
        <v>514</v>
      </c>
      <c r="H12" s="165" t="s">
        <v>514</v>
      </c>
      <c r="I12" s="164" t="s">
        <v>514</v>
      </c>
      <c r="J12" s="164" t="s">
        <v>514</v>
      </c>
      <c r="K12" s="166">
        <v>20286822200</v>
      </c>
    </row>
    <row r="13" spans="1:11" ht="36">
      <c r="A13" s="161" t="s">
        <v>524</v>
      </c>
      <c r="B13" s="162" t="s">
        <v>539</v>
      </c>
      <c r="C13" s="163" t="s">
        <v>540</v>
      </c>
      <c r="D13" s="164" t="s">
        <v>514</v>
      </c>
      <c r="E13" s="164" t="s">
        <v>514</v>
      </c>
      <c r="F13" s="162"/>
      <c r="G13" s="164" t="s">
        <v>514</v>
      </c>
      <c r="H13" s="165" t="s">
        <v>514</v>
      </c>
      <c r="I13" s="164" t="s">
        <v>514</v>
      </c>
      <c r="J13" s="164" t="s">
        <v>514</v>
      </c>
      <c r="K13" s="166">
        <v>20286822200</v>
      </c>
    </row>
    <row r="14" spans="1:11">
      <c r="A14" s="161" t="s">
        <v>16</v>
      </c>
      <c r="B14" s="162" t="s">
        <v>541</v>
      </c>
      <c r="C14" s="163" t="s">
        <v>542</v>
      </c>
      <c r="D14" s="164" t="s">
        <v>529</v>
      </c>
      <c r="E14" s="164" t="s">
        <v>530</v>
      </c>
      <c r="F14" s="162" t="s">
        <v>39</v>
      </c>
      <c r="G14" s="164" t="s">
        <v>543</v>
      </c>
      <c r="H14" s="165" t="s">
        <v>40</v>
      </c>
      <c r="I14" s="164" t="s">
        <v>544</v>
      </c>
      <c r="J14" s="164" t="s">
        <v>545</v>
      </c>
      <c r="K14" s="166">
        <v>6000000000</v>
      </c>
    </row>
    <row r="15" spans="1:11">
      <c r="A15" s="161" t="s">
        <v>16</v>
      </c>
      <c r="B15" s="162" t="s">
        <v>541</v>
      </c>
      <c r="C15" s="163" t="s">
        <v>542</v>
      </c>
      <c r="D15" s="164" t="s">
        <v>529</v>
      </c>
      <c r="E15" s="164" t="s">
        <v>530</v>
      </c>
      <c r="F15" s="162" t="s">
        <v>39</v>
      </c>
      <c r="G15" s="164" t="s">
        <v>543</v>
      </c>
      <c r="H15" s="165" t="s">
        <v>36</v>
      </c>
      <c r="I15" s="164" t="s">
        <v>546</v>
      </c>
      <c r="J15" s="164" t="s">
        <v>545</v>
      </c>
      <c r="K15" s="166">
        <v>14286822200</v>
      </c>
    </row>
    <row r="16" spans="1:11">
      <c r="A16" s="161" t="s">
        <v>522</v>
      </c>
      <c r="B16" s="162" t="s">
        <v>41</v>
      </c>
      <c r="C16" s="163" t="s">
        <v>547</v>
      </c>
      <c r="D16" s="164" t="s">
        <v>514</v>
      </c>
      <c r="E16" s="164" t="s">
        <v>514</v>
      </c>
      <c r="F16" s="162"/>
      <c r="G16" s="164" t="s">
        <v>514</v>
      </c>
      <c r="H16" s="165" t="s">
        <v>514</v>
      </c>
      <c r="I16" s="164" t="s">
        <v>514</v>
      </c>
      <c r="J16" s="164" t="s">
        <v>514</v>
      </c>
      <c r="K16" s="166">
        <v>16937449237</v>
      </c>
    </row>
    <row r="17" spans="1:11" ht="36">
      <c r="A17" s="161" t="s">
        <v>524</v>
      </c>
      <c r="B17" s="162" t="s">
        <v>539</v>
      </c>
      <c r="C17" s="163" t="s">
        <v>540</v>
      </c>
      <c r="D17" s="164" t="s">
        <v>514</v>
      </c>
      <c r="E17" s="164" t="s">
        <v>514</v>
      </c>
      <c r="F17" s="162"/>
      <c r="G17" s="164" t="s">
        <v>514</v>
      </c>
      <c r="H17" s="165" t="s">
        <v>514</v>
      </c>
      <c r="I17" s="164" t="s">
        <v>514</v>
      </c>
      <c r="J17" s="164" t="s">
        <v>514</v>
      </c>
      <c r="K17" s="166">
        <v>16937449237</v>
      </c>
    </row>
    <row r="18" spans="1:11">
      <c r="A18" s="161" t="s">
        <v>16</v>
      </c>
      <c r="B18" s="162" t="s">
        <v>548</v>
      </c>
      <c r="C18" s="163" t="s">
        <v>549</v>
      </c>
      <c r="D18" s="164" t="s">
        <v>529</v>
      </c>
      <c r="E18" s="164" t="s">
        <v>530</v>
      </c>
      <c r="F18" s="162" t="s">
        <v>45</v>
      </c>
      <c r="G18" s="164" t="s">
        <v>550</v>
      </c>
      <c r="H18" s="165" t="s">
        <v>40</v>
      </c>
      <c r="I18" s="164" t="s">
        <v>544</v>
      </c>
      <c r="J18" s="164" t="s">
        <v>545</v>
      </c>
      <c r="K18" s="166">
        <v>16937449237</v>
      </c>
    </row>
    <row r="19" spans="1:11">
      <c r="A19" s="161" t="s">
        <v>517</v>
      </c>
      <c r="B19" s="162" t="s">
        <v>551</v>
      </c>
      <c r="C19" s="163" t="s">
        <v>552</v>
      </c>
      <c r="D19" s="164" t="s">
        <v>514</v>
      </c>
      <c r="E19" s="164" t="s">
        <v>514</v>
      </c>
      <c r="F19" s="162"/>
      <c r="G19" s="164" t="s">
        <v>514</v>
      </c>
      <c r="H19" s="165" t="s">
        <v>514</v>
      </c>
      <c r="I19" s="164" t="s">
        <v>514</v>
      </c>
      <c r="J19" s="164" t="s">
        <v>514</v>
      </c>
      <c r="K19" s="166">
        <v>616780090137</v>
      </c>
    </row>
    <row r="20" spans="1:11">
      <c r="A20" s="161" t="s">
        <v>519</v>
      </c>
      <c r="B20" s="162" t="s">
        <v>553</v>
      </c>
      <c r="C20" s="163" t="s">
        <v>554</v>
      </c>
      <c r="D20" s="164" t="s">
        <v>514</v>
      </c>
      <c r="E20" s="164" t="s">
        <v>514</v>
      </c>
      <c r="F20" s="162"/>
      <c r="G20" s="164" t="s">
        <v>514</v>
      </c>
      <c r="H20" s="165" t="s">
        <v>514</v>
      </c>
      <c r="I20" s="164" t="s">
        <v>514</v>
      </c>
      <c r="J20" s="164" t="s">
        <v>514</v>
      </c>
      <c r="K20" s="166">
        <v>586664266154</v>
      </c>
    </row>
    <row r="21" spans="1:11" ht="24">
      <c r="A21" s="161" t="s">
        <v>522</v>
      </c>
      <c r="B21" s="162" t="s">
        <v>52</v>
      </c>
      <c r="C21" s="163" t="s">
        <v>555</v>
      </c>
      <c r="D21" s="164" t="s">
        <v>514</v>
      </c>
      <c r="E21" s="164" t="s">
        <v>514</v>
      </c>
      <c r="F21" s="162"/>
      <c r="G21" s="164" t="s">
        <v>514</v>
      </c>
      <c r="H21" s="165" t="s">
        <v>514</v>
      </c>
      <c r="I21" s="164" t="s">
        <v>514</v>
      </c>
      <c r="J21" s="164" t="s">
        <v>514</v>
      </c>
      <c r="K21" s="166">
        <v>210000000000</v>
      </c>
    </row>
    <row r="22" spans="1:11" ht="24">
      <c r="A22" s="161" t="s">
        <v>524</v>
      </c>
      <c r="B22" s="162" t="s">
        <v>556</v>
      </c>
      <c r="C22" s="163" t="s">
        <v>557</v>
      </c>
      <c r="D22" s="164" t="s">
        <v>514</v>
      </c>
      <c r="E22" s="164" t="s">
        <v>514</v>
      </c>
      <c r="F22" s="162"/>
      <c r="G22" s="164" t="s">
        <v>514</v>
      </c>
      <c r="H22" s="165" t="s">
        <v>514</v>
      </c>
      <c r="I22" s="164" t="s">
        <v>514</v>
      </c>
      <c r="J22" s="164" t="s">
        <v>514</v>
      </c>
      <c r="K22" s="166">
        <v>210000000000</v>
      </c>
    </row>
    <row r="23" spans="1:11">
      <c r="A23" s="161" t="s">
        <v>16</v>
      </c>
      <c r="B23" s="162" t="s">
        <v>558</v>
      </c>
      <c r="C23" s="163" t="s">
        <v>559</v>
      </c>
      <c r="D23" s="164" t="s">
        <v>529</v>
      </c>
      <c r="E23" s="164" t="s">
        <v>530</v>
      </c>
      <c r="F23" s="162" t="s">
        <v>63</v>
      </c>
      <c r="G23" s="164" t="s">
        <v>560</v>
      </c>
      <c r="H23" s="165" t="s">
        <v>67</v>
      </c>
      <c r="I23" s="164" t="s">
        <v>561</v>
      </c>
      <c r="J23" s="164" t="s">
        <v>562</v>
      </c>
      <c r="K23" s="166">
        <v>27000000000</v>
      </c>
    </row>
    <row r="24" spans="1:11">
      <c r="A24" s="161" t="s">
        <v>16</v>
      </c>
      <c r="B24" s="162" t="s">
        <v>558</v>
      </c>
      <c r="C24" s="163" t="s">
        <v>559</v>
      </c>
      <c r="D24" s="164" t="s">
        <v>529</v>
      </c>
      <c r="E24" s="164" t="s">
        <v>530</v>
      </c>
      <c r="F24" s="162" t="s">
        <v>63</v>
      </c>
      <c r="G24" s="164" t="s">
        <v>560</v>
      </c>
      <c r="H24" s="165" t="s">
        <v>64</v>
      </c>
      <c r="I24" s="164" t="s">
        <v>563</v>
      </c>
      <c r="J24" s="164" t="s">
        <v>562</v>
      </c>
      <c r="K24" s="166">
        <v>500000000</v>
      </c>
    </row>
    <row r="25" spans="1:11">
      <c r="A25" s="161" t="s">
        <v>16</v>
      </c>
      <c r="B25" s="162" t="s">
        <v>558</v>
      </c>
      <c r="C25" s="163" t="s">
        <v>559</v>
      </c>
      <c r="D25" s="164" t="s">
        <v>529</v>
      </c>
      <c r="E25" s="164" t="s">
        <v>530</v>
      </c>
      <c r="F25" s="162" t="s">
        <v>63</v>
      </c>
      <c r="G25" s="164" t="s">
        <v>560</v>
      </c>
      <c r="H25" s="165" t="s">
        <v>23</v>
      </c>
      <c r="I25" s="164" t="s">
        <v>533</v>
      </c>
      <c r="J25" s="164" t="s">
        <v>562</v>
      </c>
      <c r="K25" s="166">
        <v>10000000000</v>
      </c>
    </row>
    <row r="26" spans="1:11">
      <c r="A26" s="161" t="s">
        <v>16</v>
      </c>
      <c r="B26" s="162" t="s">
        <v>564</v>
      </c>
      <c r="C26" s="163" t="s">
        <v>565</v>
      </c>
      <c r="D26" s="164" t="s">
        <v>529</v>
      </c>
      <c r="E26" s="164" t="s">
        <v>530</v>
      </c>
      <c r="F26" s="162" t="s">
        <v>63</v>
      </c>
      <c r="G26" s="164" t="s">
        <v>566</v>
      </c>
      <c r="H26" s="165" t="s">
        <v>23</v>
      </c>
      <c r="I26" s="164" t="s">
        <v>533</v>
      </c>
      <c r="J26" s="164" t="s">
        <v>545</v>
      </c>
      <c r="K26" s="166">
        <v>20000000000</v>
      </c>
    </row>
    <row r="27" spans="1:11">
      <c r="A27" s="161" t="s">
        <v>16</v>
      </c>
      <c r="B27" s="162" t="s">
        <v>567</v>
      </c>
      <c r="C27" s="163" t="s">
        <v>568</v>
      </c>
      <c r="D27" s="164" t="s">
        <v>529</v>
      </c>
      <c r="E27" s="164" t="s">
        <v>530</v>
      </c>
      <c r="F27" s="162" t="s">
        <v>63</v>
      </c>
      <c r="G27" s="164" t="s">
        <v>569</v>
      </c>
      <c r="H27" s="165" t="s">
        <v>67</v>
      </c>
      <c r="I27" s="164" t="s">
        <v>561</v>
      </c>
      <c r="J27" s="164" t="s">
        <v>545</v>
      </c>
      <c r="K27" s="166">
        <v>42000000000</v>
      </c>
    </row>
    <row r="28" spans="1:11">
      <c r="A28" s="161" t="s">
        <v>16</v>
      </c>
      <c r="B28" s="162" t="s">
        <v>567</v>
      </c>
      <c r="C28" s="163" t="s">
        <v>568</v>
      </c>
      <c r="D28" s="164" t="s">
        <v>529</v>
      </c>
      <c r="E28" s="164" t="s">
        <v>530</v>
      </c>
      <c r="F28" s="162" t="s">
        <v>63</v>
      </c>
      <c r="G28" s="164" t="s">
        <v>569</v>
      </c>
      <c r="H28" s="165" t="s">
        <v>64</v>
      </c>
      <c r="I28" s="164" t="s">
        <v>563</v>
      </c>
      <c r="J28" s="164" t="s">
        <v>545</v>
      </c>
      <c r="K28" s="166">
        <v>500000000</v>
      </c>
    </row>
    <row r="29" spans="1:11" ht="24">
      <c r="A29" s="161" t="s">
        <v>16</v>
      </c>
      <c r="B29" s="162" t="s">
        <v>567</v>
      </c>
      <c r="C29" s="163" t="s">
        <v>568</v>
      </c>
      <c r="D29" s="164" t="s">
        <v>529</v>
      </c>
      <c r="E29" s="164" t="s">
        <v>530</v>
      </c>
      <c r="F29" s="162" t="s">
        <v>63</v>
      </c>
      <c r="G29" s="164" t="s">
        <v>569</v>
      </c>
      <c r="H29" s="165" t="s">
        <v>23</v>
      </c>
      <c r="I29" s="164" t="s">
        <v>533</v>
      </c>
      <c r="J29" s="164" t="s">
        <v>570</v>
      </c>
      <c r="K29" s="166">
        <v>110000000000</v>
      </c>
    </row>
    <row r="30" spans="1:11" ht="21" customHeight="1">
      <c r="A30" s="161" t="s">
        <v>522</v>
      </c>
      <c r="B30" s="162" t="s">
        <v>571</v>
      </c>
      <c r="C30" s="163" t="s">
        <v>572</v>
      </c>
      <c r="D30" s="164" t="s">
        <v>514</v>
      </c>
      <c r="E30" s="164" t="s">
        <v>514</v>
      </c>
      <c r="F30" s="162"/>
      <c r="G30" s="164" t="s">
        <v>514</v>
      </c>
      <c r="H30" s="165" t="s">
        <v>514</v>
      </c>
      <c r="I30" s="164" t="s">
        <v>514</v>
      </c>
      <c r="J30" s="164" t="s">
        <v>514</v>
      </c>
      <c r="K30" s="166">
        <v>20586822138</v>
      </c>
    </row>
    <row r="31" spans="1:11" ht="24">
      <c r="A31" s="161" t="s">
        <v>524</v>
      </c>
      <c r="B31" s="162" t="s">
        <v>573</v>
      </c>
      <c r="C31" s="163" t="s">
        <v>574</v>
      </c>
      <c r="D31" s="164" t="s">
        <v>514</v>
      </c>
      <c r="E31" s="164" t="s">
        <v>514</v>
      </c>
      <c r="F31" s="162"/>
      <c r="G31" s="164" t="s">
        <v>514</v>
      </c>
      <c r="H31" s="165" t="s">
        <v>514</v>
      </c>
      <c r="I31" s="164" t="s">
        <v>514</v>
      </c>
      <c r="J31" s="164" t="s">
        <v>514</v>
      </c>
      <c r="K31" s="166">
        <v>20586822138</v>
      </c>
    </row>
    <row r="32" spans="1:11">
      <c r="A32" s="161" t="s">
        <v>16</v>
      </c>
      <c r="B32" s="162" t="s">
        <v>575</v>
      </c>
      <c r="C32" s="163" t="s">
        <v>576</v>
      </c>
      <c r="D32" s="164" t="s">
        <v>529</v>
      </c>
      <c r="E32" s="164" t="s">
        <v>530</v>
      </c>
      <c r="F32" s="162" t="s">
        <v>76</v>
      </c>
      <c r="G32" s="164" t="s">
        <v>577</v>
      </c>
      <c r="H32" s="165" t="s">
        <v>500</v>
      </c>
      <c r="I32" s="164" t="s">
        <v>578</v>
      </c>
      <c r="J32" s="164" t="s">
        <v>545</v>
      </c>
      <c r="K32" s="166">
        <v>2500000000</v>
      </c>
    </row>
    <row r="33" spans="1:11">
      <c r="A33" s="161" t="s">
        <v>16</v>
      </c>
      <c r="B33" s="162" t="s">
        <v>575</v>
      </c>
      <c r="C33" s="163" t="s">
        <v>576</v>
      </c>
      <c r="D33" s="164" t="s">
        <v>529</v>
      </c>
      <c r="E33" s="164" t="s">
        <v>530</v>
      </c>
      <c r="F33" s="162" t="s">
        <v>76</v>
      </c>
      <c r="G33" s="164" t="s">
        <v>577</v>
      </c>
      <c r="H33" s="165" t="s">
        <v>67</v>
      </c>
      <c r="I33" s="164" t="s">
        <v>561</v>
      </c>
      <c r="J33" s="164" t="s">
        <v>545</v>
      </c>
      <c r="K33" s="166">
        <v>10000000000</v>
      </c>
    </row>
    <row r="34" spans="1:11">
      <c r="A34" s="161" t="s">
        <v>16</v>
      </c>
      <c r="B34" s="162" t="s">
        <v>575</v>
      </c>
      <c r="C34" s="163" t="s">
        <v>576</v>
      </c>
      <c r="D34" s="164" t="s">
        <v>529</v>
      </c>
      <c r="E34" s="164" t="s">
        <v>530</v>
      </c>
      <c r="F34" s="162" t="s">
        <v>579</v>
      </c>
      <c r="G34" s="164" t="s">
        <v>577</v>
      </c>
      <c r="H34" s="165" t="s">
        <v>73</v>
      </c>
      <c r="I34" s="164" t="s">
        <v>580</v>
      </c>
      <c r="J34" s="164" t="s">
        <v>545</v>
      </c>
      <c r="K34" s="166">
        <v>1086822138</v>
      </c>
    </row>
    <row r="35" spans="1:11" ht="24">
      <c r="A35" s="161" t="s">
        <v>16</v>
      </c>
      <c r="B35" s="162" t="s">
        <v>575</v>
      </c>
      <c r="C35" s="163" t="s">
        <v>576</v>
      </c>
      <c r="D35" s="164" t="s">
        <v>529</v>
      </c>
      <c r="E35" s="164" t="s">
        <v>530</v>
      </c>
      <c r="F35" s="162" t="s">
        <v>76</v>
      </c>
      <c r="G35" s="164" t="s">
        <v>577</v>
      </c>
      <c r="H35" s="165" t="s">
        <v>23</v>
      </c>
      <c r="I35" s="164" t="s">
        <v>533</v>
      </c>
      <c r="J35" s="164" t="s">
        <v>570</v>
      </c>
      <c r="K35" s="166">
        <v>7000000000</v>
      </c>
    </row>
    <row r="36" spans="1:11">
      <c r="A36" s="161" t="s">
        <v>522</v>
      </c>
      <c r="B36" s="162" t="s">
        <v>77</v>
      </c>
      <c r="C36" s="163" t="s">
        <v>581</v>
      </c>
      <c r="D36" s="164" t="s">
        <v>514</v>
      </c>
      <c r="E36" s="164" t="s">
        <v>514</v>
      </c>
      <c r="F36" s="162"/>
      <c r="G36" s="164" t="s">
        <v>514</v>
      </c>
      <c r="H36" s="165" t="s">
        <v>514</v>
      </c>
      <c r="I36" s="164" t="s">
        <v>514</v>
      </c>
      <c r="J36" s="164" t="s">
        <v>514</v>
      </c>
      <c r="K36" s="166">
        <v>41074000000</v>
      </c>
    </row>
    <row r="37" spans="1:11" ht="24">
      <c r="A37" s="161" t="s">
        <v>524</v>
      </c>
      <c r="B37" s="162" t="s">
        <v>582</v>
      </c>
      <c r="C37" s="163" t="s">
        <v>583</v>
      </c>
      <c r="D37" s="164" t="s">
        <v>514</v>
      </c>
      <c r="E37" s="164" t="s">
        <v>514</v>
      </c>
      <c r="F37" s="162"/>
      <c r="G37" s="164" t="s">
        <v>514</v>
      </c>
      <c r="H37" s="165" t="s">
        <v>514</v>
      </c>
      <c r="I37" s="164" t="s">
        <v>514</v>
      </c>
      <c r="J37" s="164" t="s">
        <v>514</v>
      </c>
      <c r="K37" s="166">
        <v>41074000000</v>
      </c>
    </row>
    <row r="38" spans="1:11">
      <c r="A38" s="161" t="s">
        <v>16</v>
      </c>
      <c r="B38" s="162" t="s">
        <v>558</v>
      </c>
      <c r="C38" s="163" t="s">
        <v>584</v>
      </c>
      <c r="D38" s="164" t="s">
        <v>529</v>
      </c>
      <c r="E38" s="164" t="s">
        <v>530</v>
      </c>
      <c r="F38" s="162" t="s">
        <v>89</v>
      </c>
      <c r="G38" s="164" t="s">
        <v>585</v>
      </c>
      <c r="H38" s="165" t="s">
        <v>64</v>
      </c>
      <c r="I38" s="164" t="s">
        <v>563</v>
      </c>
      <c r="J38" s="164" t="s">
        <v>545</v>
      </c>
      <c r="K38" s="166">
        <v>5000000000</v>
      </c>
    </row>
    <row r="39" spans="1:11">
      <c r="A39" s="161" t="s">
        <v>16</v>
      </c>
      <c r="B39" s="162" t="s">
        <v>558</v>
      </c>
      <c r="C39" s="163" t="s">
        <v>584</v>
      </c>
      <c r="D39" s="164" t="s">
        <v>529</v>
      </c>
      <c r="E39" s="164" t="s">
        <v>530</v>
      </c>
      <c r="F39" s="162" t="s">
        <v>89</v>
      </c>
      <c r="G39" s="164" t="s">
        <v>585</v>
      </c>
      <c r="H39" s="165" t="s">
        <v>86</v>
      </c>
      <c r="I39" s="164" t="s">
        <v>586</v>
      </c>
      <c r="J39" s="164" t="s">
        <v>545</v>
      </c>
      <c r="K39" s="166">
        <v>74000000</v>
      </c>
    </row>
    <row r="40" spans="1:11" ht="24">
      <c r="A40" s="161" t="s">
        <v>16</v>
      </c>
      <c r="B40" s="162" t="s">
        <v>558</v>
      </c>
      <c r="C40" s="163" t="s">
        <v>584</v>
      </c>
      <c r="D40" s="164" t="s">
        <v>529</v>
      </c>
      <c r="E40" s="164" t="s">
        <v>530</v>
      </c>
      <c r="F40" s="162" t="s">
        <v>89</v>
      </c>
      <c r="G40" s="164" t="s">
        <v>585</v>
      </c>
      <c r="H40" s="165" t="s">
        <v>23</v>
      </c>
      <c r="I40" s="164" t="s">
        <v>533</v>
      </c>
      <c r="J40" s="164" t="s">
        <v>534</v>
      </c>
      <c r="K40" s="166">
        <v>5000000000</v>
      </c>
    </row>
    <row r="41" spans="1:11">
      <c r="A41" s="161" t="s">
        <v>16</v>
      </c>
      <c r="B41" s="162" t="s">
        <v>567</v>
      </c>
      <c r="C41" s="163" t="s">
        <v>568</v>
      </c>
      <c r="D41" s="164" t="s">
        <v>529</v>
      </c>
      <c r="E41" s="164" t="s">
        <v>530</v>
      </c>
      <c r="F41" s="162" t="s">
        <v>89</v>
      </c>
      <c r="G41" s="164" t="s">
        <v>587</v>
      </c>
      <c r="H41" s="165" t="s">
        <v>64</v>
      </c>
      <c r="I41" s="164" t="s">
        <v>563</v>
      </c>
      <c r="J41" s="164" t="s">
        <v>545</v>
      </c>
      <c r="K41" s="166">
        <v>14000000000</v>
      </c>
    </row>
    <row r="42" spans="1:11" ht="24">
      <c r="A42" s="161" t="s">
        <v>16</v>
      </c>
      <c r="B42" s="162" t="s">
        <v>567</v>
      </c>
      <c r="C42" s="163" t="s">
        <v>568</v>
      </c>
      <c r="D42" s="164" t="s">
        <v>529</v>
      </c>
      <c r="E42" s="164" t="s">
        <v>530</v>
      </c>
      <c r="F42" s="162" t="s">
        <v>89</v>
      </c>
      <c r="G42" s="164" t="s">
        <v>587</v>
      </c>
      <c r="H42" s="165" t="s">
        <v>23</v>
      </c>
      <c r="I42" s="164" t="s">
        <v>533</v>
      </c>
      <c r="J42" s="164" t="s">
        <v>588</v>
      </c>
      <c r="K42" s="166">
        <v>17000000000</v>
      </c>
    </row>
    <row r="43" spans="1:11" ht="24">
      <c r="A43" s="161" t="s">
        <v>522</v>
      </c>
      <c r="B43" s="162" t="s">
        <v>589</v>
      </c>
      <c r="C43" s="163" t="s">
        <v>590</v>
      </c>
      <c r="D43" s="164" t="s">
        <v>514</v>
      </c>
      <c r="E43" s="164" t="s">
        <v>514</v>
      </c>
      <c r="F43" s="162"/>
      <c r="G43" s="164" t="s">
        <v>514</v>
      </c>
      <c r="H43" s="165" t="s">
        <v>514</v>
      </c>
      <c r="I43" s="164" t="s">
        <v>514</v>
      </c>
      <c r="J43" s="164" t="s">
        <v>514</v>
      </c>
      <c r="K43" s="166">
        <v>212737180000</v>
      </c>
    </row>
    <row r="44" spans="1:11">
      <c r="A44" s="161" t="s">
        <v>524</v>
      </c>
      <c r="B44" s="162" t="s">
        <v>591</v>
      </c>
      <c r="C44" s="163" t="s">
        <v>592</v>
      </c>
      <c r="D44" s="164" t="s">
        <v>514</v>
      </c>
      <c r="E44" s="164" t="s">
        <v>514</v>
      </c>
      <c r="F44" s="162"/>
      <c r="G44" s="164" t="s">
        <v>514</v>
      </c>
      <c r="H44" s="165" t="s">
        <v>514</v>
      </c>
      <c r="I44" s="164" t="s">
        <v>514</v>
      </c>
      <c r="J44" s="164" t="s">
        <v>514</v>
      </c>
      <c r="K44" s="166">
        <v>212737180000</v>
      </c>
    </row>
    <row r="45" spans="1:11">
      <c r="A45" s="161" t="s">
        <v>16</v>
      </c>
      <c r="B45" s="162" t="s">
        <v>593</v>
      </c>
      <c r="C45" s="163" t="s">
        <v>594</v>
      </c>
      <c r="D45" s="164" t="s">
        <v>529</v>
      </c>
      <c r="E45" s="164" t="s">
        <v>530</v>
      </c>
      <c r="F45" s="162" t="s">
        <v>595</v>
      </c>
      <c r="G45" s="164" t="s">
        <v>596</v>
      </c>
      <c r="H45" s="165" t="s">
        <v>103</v>
      </c>
      <c r="I45" s="164" t="s">
        <v>597</v>
      </c>
      <c r="J45" s="164" t="s">
        <v>545</v>
      </c>
      <c r="K45" s="166">
        <v>1958290107</v>
      </c>
    </row>
    <row r="46" spans="1:11">
      <c r="A46" s="161" t="s">
        <v>16</v>
      </c>
      <c r="B46" s="162" t="s">
        <v>593</v>
      </c>
      <c r="C46" s="163" t="s">
        <v>594</v>
      </c>
      <c r="D46" s="164" t="s">
        <v>529</v>
      </c>
      <c r="E46" s="164" t="s">
        <v>530</v>
      </c>
      <c r="F46" s="162" t="s">
        <v>93</v>
      </c>
      <c r="G46" s="164" t="s">
        <v>596</v>
      </c>
      <c r="H46" s="165" t="s">
        <v>40</v>
      </c>
      <c r="I46" s="164" t="s">
        <v>544</v>
      </c>
      <c r="J46" s="164" t="s">
        <v>545</v>
      </c>
      <c r="K46" s="166">
        <v>968000000</v>
      </c>
    </row>
    <row r="47" spans="1:11">
      <c r="A47" s="161" t="s">
        <v>16</v>
      </c>
      <c r="B47" s="162" t="s">
        <v>593</v>
      </c>
      <c r="C47" s="163" t="s">
        <v>594</v>
      </c>
      <c r="D47" s="164" t="s">
        <v>529</v>
      </c>
      <c r="E47" s="164" t="s">
        <v>530</v>
      </c>
      <c r="F47" s="162" t="s">
        <v>93</v>
      </c>
      <c r="G47" s="164" t="s">
        <v>596</v>
      </c>
      <c r="H47" s="165" t="s">
        <v>67</v>
      </c>
      <c r="I47" s="164" t="s">
        <v>561</v>
      </c>
      <c r="J47" s="164" t="s">
        <v>545</v>
      </c>
      <c r="K47" s="166">
        <v>10000000000</v>
      </c>
    </row>
    <row r="48" spans="1:11">
      <c r="A48" s="161" t="s">
        <v>16</v>
      </c>
      <c r="B48" s="162" t="s">
        <v>593</v>
      </c>
      <c r="C48" s="163" t="s">
        <v>594</v>
      </c>
      <c r="D48" s="164" t="s">
        <v>529</v>
      </c>
      <c r="E48" s="164" t="s">
        <v>530</v>
      </c>
      <c r="F48" s="162" t="s">
        <v>93</v>
      </c>
      <c r="G48" s="164" t="s">
        <v>596</v>
      </c>
      <c r="H48" s="165" t="s">
        <v>64</v>
      </c>
      <c r="I48" s="164" t="s">
        <v>563</v>
      </c>
      <c r="J48" s="164" t="s">
        <v>545</v>
      </c>
      <c r="K48" s="166">
        <v>1921180000</v>
      </c>
    </row>
    <row r="49" spans="1:11">
      <c r="A49" s="161" t="s">
        <v>16</v>
      </c>
      <c r="B49" s="162" t="s">
        <v>593</v>
      </c>
      <c r="C49" s="163" t="s">
        <v>594</v>
      </c>
      <c r="D49" s="164" t="s">
        <v>529</v>
      </c>
      <c r="E49" s="164" t="s">
        <v>530</v>
      </c>
      <c r="F49" s="162" t="s">
        <v>595</v>
      </c>
      <c r="G49" s="164" t="s">
        <v>596</v>
      </c>
      <c r="H49" s="165" t="s">
        <v>73</v>
      </c>
      <c r="I49" s="164" t="s">
        <v>580</v>
      </c>
      <c r="J49" s="164" t="s">
        <v>545</v>
      </c>
      <c r="K49" s="166">
        <v>6000000000</v>
      </c>
    </row>
    <row r="50" spans="1:11" ht="24">
      <c r="A50" s="161" t="s">
        <v>16</v>
      </c>
      <c r="B50" s="162" t="s">
        <v>593</v>
      </c>
      <c r="C50" s="163" t="s">
        <v>594</v>
      </c>
      <c r="D50" s="164" t="s">
        <v>529</v>
      </c>
      <c r="E50" s="164" t="s">
        <v>530</v>
      </c>
      <c r="F50" s="162" t="s">
        <v>93</v>
      </c>
      <c r="G50" s="164" t="s">
        <v>596</v>
      </c>
      <c r="H50" s="165" t="s">
        <v>23</v>
      </c>
      <c r="I50" s="164" t="s">
        <v>533</v>
      </c>
      <c r="J50" s="164" t="s">
        <v>570</v>
      </c>
      <c r="K50" s="166">
        <v>54600000000</v>
      </c>
    </row>
    <row r="51" spans="1:11">
      <c r="A51" s="161" t="s">
        <v>16</v>
      </c>
      <c r="B51" s="162" t="s">
        <v>593</v>
      </c>
      <c r="C51" s="163" t="s">
        <v>594</v>
      </c>
      <c r="D51" s="164" t="s">
        <v>529</v>
      </c>
      <c r="E51" s="164" t="s">
        <v>530</v>
      </c>
      <c r="F51" s="162" t="s">
        <v>93</v>
      </c>
      <c r="G51" s="164" t="s">
        <v>596</v>
      </c>
      <c r="H51" s="165" t="s">
        <v>102</v>
      </c>
      <c r="I51" s="164" t="s">
        <v>598</v>
      </c>
      <c r="J51" s="164" t="s">
        <v>545</v>
      </c>
      <c r="K51" s="166">
        <v>42251000000</v>
      </c>
    </row>
    <row r="52" spans="1:11">
      <c r="A52" s="161" t="s">
        <v>16</v>
      </c>
      <c r="B52" s="162" t="s">
        <v>593</v>
      </c>
      <c r="C52" s="163" t="s">
        <v>594</v>
      </c>
      <c r="D52" s="164" t="s">
        <v>529</v>
      </c>
      <c r="E52" s="164" t="s">
        <v>530</v>
      </c>
      <c r="F52" s="162" t="s">
        <v>595</v>
      </c>
      <c r="G52" s="164" t="s">
        <v>596</v>
      </c>
      <c r="H52" s="165" t="s">
        <v>104</v>
      </c>
      <c r="I52" s="164" t="s">
        <v>599</v>
      </c>
      <c r="J52" s="164" t="s">
        <v>545</v>
      </c>
      <c r="K52" s="166">
        <v>1989709893</v>
      </c>
    </row>
    <row r="53" spans="1:11">
      <c r="A53" s="161" t="s">
        <v>16</v>
      </c>
      <c r="B53" s="162" t="s">
        <v>600</v>
      </c>
      <c r="C53" s="163" t="s">
        <v>601</v>
      </c>
      <c r="D53" s="164" t="s">
        <v>529</v>
      </c>
      <c r="E53" s="164" t="s">
        <v>530</v>
      </c>
      <c r="F53" s="162" t="s">
        <v>595</v>
      </c>
      <c r="G53" s="164" t="s">
        <v>602</v>
      </c>
      <c r="H53" s="165" t="s">
        <v>103</v>
      </c>
      <c r="I53" s="164" t="s">
        <v>597</v>
      </c>
      <c r="J53" s="164" t="s">
        <v>545</v>
      </c>
      <c r="K53" s="166">
        <v>45000000000</v>
      </c>
    </row>
    <row r="54" spans="1:11">
      <c r="A54" s="161" t="s">
        <v>16</v>
      </c>
      <c r="B54" s="162" t="s">
        <v>600</v>
      </c>
      <c r="C54" s="163" t="s">
        <v>601</v>
      </c>
      <c r="D54" s="164" t="s">
        <v>529</v>
      </c>
      <c r="E54" s="164" t="s">
        <v>530</v>
      </c>
      <c r="F54" s="162" t="s">
        <v>93</v>
      </c>
      <c r="G54" s="164" t="s">
        <v>602</v>
      </c>
      <c r="H54" s="165" t="s">
        <v>23</v>
      </c>
      <c r="I54" s="164" t="s">
        <v>533</v>
      </c>
      <c r="J54" s="164" t="s">
        <v>545</v>
      </c>
      <c r="K54" s="166">
        <v>36400000000</v>
      </c>
    </row>
    <row r="55" spans="1:11">
      <c r="A55" s="161" t="s">
        <v>16</v>
      </c>
      <c r="B55" s="162" t="s">
        <v>600</v>
      </c>
      <c r="C55" s="163" t="s">
        <v>601</v>
      </c>
      <c r="D55" s="164" t="s">
        <v>529</v>
      </c>
      <c r="E55" s="164" t="s">
        <v>530</v>
      </c>
      <c r="F55" s="162" t="s">
        <v>93</v>
      </c>
      <c r="G55" s="164" t="s">
        <v>602</v>
      </c>
      <c r="H55" s="165" t="s">
        <v>102</v>
      </c>
      <c r="I55" s="164" t="s">
        <v>598</v>
      </c>
      <c r="J55" s="164" t="s">
        <v>545</v>
      </c>
      <c r="K55" s="166">
        <v>11649000000</v>
      </c>
    </row>
    <row r="56" spans="1:11" ht="24">
      <c r="A56" s="161" t="s">
        <v>522</v>
      </c>
      <c r="B56" s="162" t="s">
        <v>105</v>
      </c>
      <c r="C56" s="163" t="s">
        <v>603</v>
      </c>
      <c r="D56" s="164" t="s">
        <v>514</v>
      </c>
      <c r="E56" s="164" t="s">
        <v>514</v>
      </c>
      <c r="F56" s="162"/>
      <c r="G56" s="164" t="s">
        <v>514</v>
      </c>
      <c r="H56" s="165" t="s">
        <v>514</v>
      </c>
      <c r="I56" s="164" t="s">
        <v>514</v>
      </c>
      <c r="J56" s="164" t="s">
        <v>514</v>
      </c>
      <c r="K56" s="166">
        <v>10107130011</v>
      </c>
    </row>
    <row r="57" spans="1:11" ht="24">
      <c r="A57" s="161" t="s">
        <v>524</v>
      </c>
      <c r="B57" s="162" t="s">
        <v>604</v>
      </c>
      <c r="C57" s="163" t="s">
        <v>605</v>
      </c>
      <c r="D57" s="164" t="s">
        <v>514</v>
      </c>
      <c r="E57" s="164" t="s">
        <v>514</v>
      </c>
      <c r="F57" s="162"/>
      <c r="G57" s="164" t="s">
        <v>514</v>
      </c>
      <c r="H57" s="165" t="s">
        <v>514</v>
      </c>
      <c r="I57" s="164" t="s">
        <v>514</v>
      </c>
      <c r="J57" s="164" t="s">
        <v>514</v>
      </c>
      <c r="K57" s="166">
        <v>10107130011</v>
      </c>
    </row>
    <row r="58" spans="1:11">
      <c r="A58" s="161" t="s">
        <v>16</v>
      </c>
      <c r="B58" s="162" t="s">
        <v>558</v>
      </c>
      <c r="C58" s="163" t="s">
        <v>584</v>
      </c>
      <c r="D58" s="164" t="s">
        <v>529</v>
      </c>
      <c r="E58" s="164" t="s">
        <v>530</v>
      </c>
      <c r="F58" s="162" t="s">
        <v>109</v>
      </c>
      <c r="G58" s="164" t="s">
        <v>606</v>
      </c>
      <c r="H58" s="165" t="s">
        <v>112</v>
      </c>
      <c r="I58" s="164" t="s">
        <v>607</v>
      </c>
      <c r="J58" s="164" t="s">
        <v>545</v>
      </c>
      <c r="K58" s="166">
        <v>4107130011</v>
      </c>
    </row>
    <row r="59" spans="1:11">
      <c r="A59" s="161" t="s">
        <v>16</v>
      </c>
      <c r="B59" s="162" t="s">
        <v>558</v>
      </c>
      <c r="C59" s="163" t="s">
        <v>584</v>
      </c>
      <c r="D59" s="164" t="s">
        <v>529</v>
      </c>
      <c r="E59" s="164" t="s">
        <v>530</v>
      </c>
      <c r="F59" s="162" t="s">
        <v>608</v>
      </c>
      <c r="G59" s="164" t="s">
        <v>606</v>
      </c>
      <c r="H59" s="165" t="s">
        <v>103</v>
      </c>
      <c r="I59" s="164" t="s">
        <v>597</v>
      </c>
      <c r="J59" s="164" t="s">
        <v>545</v>
      </c>
      <c r="K59" s="166">
        <v>2000000000</v>
      </c>
    </row>
    <row r="60" spans="1:11">
      <c r="A60" s="161" t="s">
        <v>16</v>
      </c>
      <c r="B60" s="162" t="s">
        <v>558</v>
      </c>
      <c r="C60" s="163" t="s">
        <v>584</v>
      </c>
      <c r="D60" s="164" t="s">
        <v>529</v>
      </c>
      <c r="E60" s="164" t="s">
        <v>530</v>
      </c>
      <c r="F60" s="162" t="s">
        <v>109</v>
      </c>
      <c r="G60" s="164" t="s">
        <v>606</v>
      </c>
      <c r="H60" s="165" t="s">
        <v>67</v>
      </c>
      <c r="I60" s="164" t="s">
        <v>561</v>
      </c>
      <c r="J60" s="164" t="s">
        <v>545</v>
      </c>
      <c r="K60" s="166">
        <v>4000000000</v>
      </c>
    </row>
    <row r="61" spans="1:11" ht="24">
      <c r="A61" s="161" t="s">
        <v>522</v>
      </c>
      <c r="B61" s="162" t="s">
        <v>609</v>
      </c>
      <c r="C61" s="163" t="s">
        <v>610</v>
      </c>
      <c r="D61" s="164" t="s">
        <v>514</v>
      </c>
      <c r="E61" s="164" t="s">
        <v>514</v>
      </c>
      <c r="F61" s="162"/>
      <c r="G61" s="164" t="s">
        <v>514</v>
      </c>
      <c r="H61" s="165" t="s">
        <v>514</v>
      </c>
      <c r="I61" s="164" t="s">
        <v>514</v>
      </c>
      <c r="J61" s="164" t="s">
        <v>514</v>
      </c>
      <c r="K61" s="166">
        <v>39165134005</v>
      </c>
    </row>
    <row r="62" spans="1:11" ht="24">
      <c r="A62" s="161" t="s">
        <v>524</v>
      </c>
      <c r="B62" s="162" t="s">
        <v>611</v>
      </c>
      <c r="C62" s="163" t="s">
        <v>612</v>
      </c>
      <c r="D62" s="164" t="s">
        <v>514</v>
      </c>
      <c r="E62" s="164" t="s">
        <v>514</v>
      </c>
      <c r="F62" s="162"/>
      <c r="G62" s="164" t="s">
        <v>514</v>
      </c>
      <c r="H62" s="165" t="s">
        <v>514</v>
      </c>
      <c r="I62" s="164" t="s">
        <v>514</v>
      </c>
      <c r="J62" s="164" t="s">
        <v>514</v>
      </c>
      <c r="K62" s="166">
        <v>39165134005</v>
      </c>
    </row>
    <row r="63" spans="1:11" ht="24">
      <c r="A63" s="161" t="s">
        <v>16</v>
      </c>
      <c r="B63" s="162" t="s">
        <v>613</v>
      </c>
      <c r="C63" s="163" t="s">
        <v>614</v>
      </c>
      <c r="D63" s="164" t="s">
        <v>529</v>
      </c>
      <c r="E63" s="164" t="s">
        <v>530</v>
      </c>
      <c r="F63" s="162" t="s">
        <v>116</v>
      </c>
      <c r="G63" s="164" t="s">
        <v>615</v>
      </c>
      <c r="H63" s="165" t="s">
        <v>112</v>
      </c>
      <c r="I63" s="164" t="s">
        <v>607</v>
      </c>
      <c r="J63" s="164" t="s">
        <v>545</v>
      </c>
      <c r="K63" s="166">
        <v>10110595621</v>
      </c>
    </row>
    <row r="64" spans="1:11" ht="24">
      <c r="A64" s="161" t="s">
        <v>16</v>
      </c>
      <c r="B64" s="162" t="s">
        <v>613</v>
      </c>
      <c r="C64" s="163" t="s">
        <v>614</v>
      </c>
      <c r="D64" s="164" t="s">
        <v>529</v>
      </c>
      <c r="E64" s="164" t="s">
        <v>530</v>
      </c>
      <c r="F64" s="162" t="s">
        <v>116</v>
      </c>
      <c r="G64" s="164" t="s">
        <v>615</v>
      </c>
      <c r="H64" s="165" t="s">
        <v>121</v>
      </c>
      <c r="I64" s="164" t="s">
        <v>616</v>
      </c>
      <c r="J64" s="164" t="s">
        <v>545</v>
      </c>
      <c r="K64" s="166">
        <v>23301405809</v>
      </c>
    </row>
    <row r="65" spans="1:11" ht="24">
      <c r="A65" s="161" t="s">
        <v>16</v>
      </c>
      <c r="B65" s="162" t="s">
        <v>613</v>
      </c>
      <c r="C65" s="163" t="s">
        <v>614</v>
      </c>
      <c r="D65" s="164" t="s">
        <v>529</v>
      </c>
      <c r="E65" s="164" t="s">
        <v>530</v>
      </c>
      <c r="F65" s="162" t="s">
        <v>116</v>
      </c>
      <c r="G65" s="164" t="s">
        <v>615</v>
      </c>
      <c r="H65" s="165" t="s">
        <v>122</v>
      </c>
      <c r="I65" s="164" t="s">
        <v>617</v>
      </c>
      <c r="J65" s="164" t="s">
        <v>545</v>
      </c>
      <c r="K65" s="166">
        <v>1753132575</v>
      </c>
    </row>
    <row r="66" spans="1:11" ht="24">
      <c r="A66" s="161" t="s">
        <v>16</v>
      </c>
      <c r="B66" s="162" t="s">
        <v>613</v>
      </c>
      <c r="C66" s="163" t="s">
        <v>614</v>
      </c>
      <c r="D66" s="164" t="s">
        <v>529</v>
      </c>
      <c r="E66" s="164" t="s">
        <v>530</v>
      </c>
      <c r="F66" s="162" t="s">
        <v>618</v>
      </c>
      <c r="G66" s="164" t="s">
        <v>615</v>
      </c>
      <c r="H66" s="165" t="s">
        <v>123</v>
      </c>
      <c r="I66" s="164" t="s">
        <v>619</v>
      </c>
      <c r="J66" s="164" t="s">
        <v>545</v>
      </c>
      <c r="K66" s="166">
        <v>4000000000</v>
      </c>
    </row>
    <row r="67" spans="1:11">
      <c r="A67" s="161" t="s">
        <v>522</v>
      </c>
      <c r="B67" s="162" t="s">
        <v>620</v>
      </c>
      <c r="C67" s="163" t="s">
        <v>621</v>
      </c>
      <c r="D67" s="164" t="s">
        <v>514</v>
      </c>
      <c r="E67" s="164" t="s">
        <v>514</v>
      </c>
      <c r="F67" s="162"/>
      <c r="G67" s="164" t="s">
        <v>514</v>
      </c>
      <c r="H67" s="165" t="s">
        <v>514</v>
      </c>
      <c r="I67" s="164" t="s">
        <v>514</v>
      </c>
      <c r="J67" s="164" t="s">
        <v>514</v>
      </c>
      <c r="K67" s="166">
        <v>21000000000</v>
      </c>
    </row>
    <row r="68" spans="1:11" ht="24">
      <c r="A68" s="161" t="s">
        <v>524</v>
      </c>
      <c r="B68" s="162" t="s">
        <v>622</v>
      </c>
      <c r="C68" s="163" t="s">
        <v>623</v>
      </c>
      <c r="D68" s="164" t="s">
        <v>514</v>
      </c>
      <c r="E68" s="164" t="s">
        <v>514</v>
      </c>
      <c r="F68" s="162"/>
      <c r="G68" s="164" t="s">
        <v>514</v>
      </c>
      <c r="H68" s="165" t="s">
        <v>514</v>
      </c>
      <c r="I68" s="164" t="s">
        <v>514</v>
      </c>
      <c r="J68" s="164" t="s">
        <v>514</v>
      </c>
      <c r="K68" s="166">
        <v>21000000000</v>
      </c>
    </row>
    <row r="69" spans="1:11">
      <c r="A69" s="161" t="s">
        <v>16</v>
      </c>
      <c r="B69" s="162" t="s">
        <v>624</v>
      </c>
      <c r="C69" s="163" t="s">
        <v>625</v>
      </c>
      <c r="D69" s="164" t="s">
        <v>529</v>
      </c>
      <c r="E69" s="164" t="s">
        <v>530</v>
      </c>
      <c r="F69" s="162" t="s">
        <v>127</v>
      </c>
      <c r="G69" s="164" t="s">
        <v>626</v>
      </c>
      <c r="H69" s="165" t="s">
        <v>67</v>
      </c>
      <c r="I69" s="164" t="s">
        <v>561</v>
      </c>
      <c r="J69" s="164" t="s">
        <v>545</v>
      </c>
      <c r="K69" s="166">
        <v>1000000000</v>
      </c>
    </row>
    <row r="70" spans="1:11" ht="24">
      <c r="A70" s="161" t="s">
        <v>16</v>
      </c>
      <c r="B70" s="162" t="s">
        <v>624</v>
      </c>
      <c r="C70" s="163" t="s">
        <v>625</v>
      </c>
      <c r="D70" s="164" t="s">
        <v>529</v>
      </c>
      <c r="E70" s="164" t="s">
        <v>530</v>
      </c>
      <c r="F70" s="162" t="s">
        <v>127</v>
      </c>
      <c r="G70" s="164" t="s">
        <v>626</v>
      </c>
      <c r="H70" s="165" t="s">
        <v>23</v>
      </c>
      <c r="I70" s="164" t="s">
        <v>533</v>
      </c>
      <c r="J70" s="164" t="s">
        <v>570</v>
      </c>
      <c r="K70" s="166">
        <v>20000000000</v>
      </c>
    </row>
    <row r="71" spans="1:11">
      <c r="A71" s="161" t="s">
        <v>522</v>
      </c>
      <c r="B71" s="162" t="s">
        <v>627</v>
      </c>
      <c r="C71" s="163" t="s">
        <v>628</v>
      </c>
      <c r="D71" s="164" t="s">
        <v>514</v>
      </c>
      <c r="E71" s="164" t="s">
        <v>514</v>
      </c>
      <c r="F71" s="162"/>
      <c r="G71" s="164" t="s">
        <v>514</v>
      </c>
      <c r="H71" s="165" t="s">
        <v>514</v>
      </c>
      <c r="I71" s="164" t="s">
        <v>514</v>
      </c>
      <c r="J71" s="164" t="s">
        <v>514</v>
      </c>
      <c r="K71" s="166">
        <v>10994000000</v>
      </c>
    </row>
    <row r="72" spans="1:11" ht="24">
      <c r="A72" s="161" t="s">
        <v>524</v>
      </c>
      <c r="B72" s="162" t="s">
        <v>629</v>
      </c>
      <c r="C72" s="163" t="s">
        <v>630</v>
      </c>
      <c r="D72" s="164" t="s">
        <v>514</v>
      </c>
      <c r="E72" s="164" t="s">
        <v>514</v>
      </c>
      <c r="F72" s="162"/>
      <c r="G72" s="164" t="s">
        <v>514</v>
      </c>
      <c r="H72" s="165" t="s">
        <v>514</v>
      </c>
      <c r="I72" s="164" t="s">
        <v>514</v>
      </c>
      <c r="J72" s="164" t="s">
        <v>514</v>
      </c>
      <c r="K72" s="166">
        <v>10994000000</v>
      </c>
    </row>
    <row r="73" spans="1:11">
      <c r="A73" s="161" t="s">
        <v>16</v>
      </c>
      <c r="B73" s="162" t="s">
        <v>631</v>
      </c>
      <c r="C73" s="163" t="s">
        <v>632</v>
      </c>
      <c r="D73" s="164" t="s">
        <v>529</v>
      </c>
      <c r="E73" s="164" t="s">
        <v>530</v>
      </c>
      <c r="F73" s="162" t="s">
        <v>633</v>
      </c>
      <c r="G73" s="164" t="s">
        <v>634</v>
      </c>
      <c r="H73" s="165" t="s">
        <v>40</v>
      </c>
      <c r="I73" s="164" t="s">
        <v>544</v>
      </c>
      <c r="J73" s="164" t="s">
        <v>545</v>
      </c>
      <c r="K73" s="166">
        <v>1828000000</v>
      </c>
    </row>
    <row r="74" spans="1:11">
      <c r="A74" s="161" t="s">
        <v>16</v>
      </c>
      <c r="B74" s="162" t="s">
        <v>631</v>
      </c>
      <c r="C74" s="163" t="s">
        <v>632</v>
      </c>
      <c r="D74" s="164" t="s">
        <v>529</v>
      </c>
      <c r="E74" s="164" t="s">
        <v>530</v>
      </c>
      <c r="F74" s="162" t="s">
        <v>633</v>
      </c>
      <c r="G74" s="164" t="s">
        <v>634</v>
      </c>
      <c r="H74" s="165" t="s">
        <v>64</v>
      </c>
      <c r="I74" s="164" t="s">
        <v>563</v>
      </c>
      <c r="J74" s="164" t="s">
        <v>545</v>
      </c>
      <c r="K74" s="166">
        <v>9166000000</v>
      </c>
    </row>
    <row r="75" spans="1:11">
      <c r="A75" s="161" t="s">
        <v>522</v>
      </c>
      <c r="B75" s="162" t="s">
        <v>635</v>
      </c>
      <c r="C75" s="163" t="s">
        <v>636</v>
      </c>
      <c r="D75" s="164" t="s">
        <v>514</v>
      </c>
      <c r="E75" s="164" t="s">
        <v>514</v>
      </c>
      <c r="F75" s="162"/>
      <c r="G75" s="164" t="s">
        <v>514</v>
      </c>
      <c r="H75" s="165" t="s">
        <v>514</v>
      </c>
      <c r="I75" s="164" t="s">
        <v>514</v>
      </c>
      <c r="J75" s="164" t="s">
        <v>514</v>
      </c>
      <c r="K75" s="166">
        <v>21000000000</v>
      </c>
    </row>
    <row r="76" spans="1:11">
      <c r="A76" s="161" t="s">
        <v>524</v>
      </c>
      <c r="B76" s="162" t="s">
        <v>637</v>
      </c>
      <c r="C76" s="163" t="s">
        <v>638</v>
      </c>
      <c r="D76" s="164" t="s">
        <v>514</v>
      </c>
      <c r="E76" s="164" t="s">
        <v>514</v>
      </c>
      <c r="F76" s="162"/>
      <c r="G76" s="164" t="s">
        <v>514</v>
      </c>
      <c r="H76" s="165" t="s">
        <v>514</v>
      </c>
      <c r="I76" s="164" t="s">
        <v>514</v>
      </c>
      <c r="J76" s="164" t="s">
        <v>514</v>
      </c>
      <c r="K76" s="166">
        <v>21000000000</v>
      </c>
    </row>
    <row r="77" spans="1:11">
      <c r="A77" s="161" t="s">
        <v>16</v>
      </c>
      <c r="B77" s="162" t="s">
        <v>639</v>
      </c>
      <c r="C77" s="163" t="s">
        <v>640</v>
      </c>
      <c r="D77" s="164" t="s">
        <v>529</v>
      </c>
      <c r="E77" s="164" t="s">
        <v>530</v>
      </c>
      <c r="F77" s="162" t="s">
        <v>149</v>
      </c>
      <c r="G77" s="164" t="s">
        <v>641</v>
      </c>
      <c r="H77" s="165" t="s">
        <v>23</v>
      </c>
      <c r="I77" s="164" t="s">
        <v>533</v>
      </c>
      <c r="J77" s="164" t="s">
        <v>545</v>
      </c>
      <c r="K77" s="166">
        <v>21000000000</v>
      </c>
    </row>
    <row r="78" spans="1:11">
      <c r="A78" s="161" t="s">
        <v>519</v>
      </c>
      <c r="B78" s="162" t="s">
        <v>642</v>
      </c>
      <c r="C78" s="163" t="s">
        <v>643</v>
      </c>
      <c r="D78" s="164" t="s">
        <v>514</v>
      </c>
      <c r="E78" s="164" t="s">
        <v>514</v>
      </c>
      <c r="F78" s="162"/>
      <c r="G78" s="164" t="s">
        <v>514</v>
      </c>
      <c r="H78" s="165" t="s">
        <v>514</v>
      </c>
      <c r="I78" s="164" t="s">
        <v>514</v>
      </c>
      <c r="J78" s="164" t="s">
        <v>514</v>
      </c>
      <c r="K78" s="166">
        <v>30115823983</v>
      </c>
    </row>
    <row r="79" spans="1:11" ht="24">
      <c r="A79" s="161" t="s">
        <v>522</v>
      </c>
      <c r="B79" s="162" t="s">
        <v>644</v>
      </c>
      <c r="C79" s="163" t="s">
        <v>645</v>
      </c>
      <c r="D79" s="164" t="s">
        <v>514</v>
      </c>
      <c r="E79" s="164" t="s">
        <v>514</v>
      </c>
      <c r="F79" s="162"/>
      <c r="G79" s="164" t="s">
        <v>514</v>
      </c>
      <c r="H79" s="165" t="s">
        <v>514</v>
      </c>
      <c r="I79" s="164" t="s">
        <v>514</v>
      </c>
      <c r="J79" s="164" t="s">
        <v>514</v>
      </c>
      <c r="K79" s="166">
        <v>16000000000</v>
      </c>
    </row>
    <row r="80" spans="1:11" ht="24">
      <c r="A80" s="161" t="s">
        <v>524</v>
      </c>
      <c r="B80" s="162" t="s">
        <v>646</v>
      </c>
      <c r="C80" s="163" t="s">
        <v>647</v>
      </c>
      <c r="D80" s="164" t="s">
        <v>514</v>
      </c>
      <c r="E80" s="164" t="s">
        <v>514</v>
      </c>
      <c r="F80" s="162"/>
      <c r="G80" s="164" t="s">
        <v>514</v>
      </c>
      <c r="H80" s="165" t="s">
        <v>514</v>
      </c>
      <c r="I80" s="164" t="s">
        <v>514</v>
      </c>
      <c r="J80" s="164" t="s">
        <v>514</v>
      </c>
      <c r="K80" s="166">
        <v>16000000000</v>
      </c>
    </row>
    <row r="81" spans="1:11">
      <c r="A81" s="161" t="s">
        <v>16</v>
      </c>
      <c r="B81" s="162" t="s">
        <v>648</v>
      </c>
      <c r="C81" s="163" t="s">
        <v>649</v>
      </c>
      <c r="D81" s="164" t="s">
        <v>529</v>
      </c>
      <c r="E81" s="164" t="s">
        <v>530</v>
      </c>
      <c r="F81" s="162" t="s">
        <v>650</v>
      </c>
      <c r="G81" s="164" t="s">
        <v>651</v>
      </c>
      <c r="H81" s="165" t="s">
        <v>40</v>
      </c>
      <c r="I81" s="164" t="s">
        <v>544</v>
      </c>
      <c r="J81" s="164" t="s">
        <v>545</v>
      </c>
      <c r="K81" s="166">
        <v>5000000000</v>
      </c>
    </row>
    <row r="82" spans="1:11">
      <c r="A82" s="161" t="s">
        <v>16</v>
      </c>
      <c r="B82" s="162" t="s">
        <v>648</v>
      </c>
      <c r="C82" s="163" t="s">
        <v>649</v>
      </c>
      <c r="D82" s="164" t="s">
        <v>529</v>
      </c>
      <c r="E82" s="164" t="s">
        <v>530</v>
      </c>
      <c r="F82" s="162" t="s">
        <v>650</v>
      </c>
      <c r="G82" s="164" t="s">
        <v>651</v>
      </c>
      <c r="H82" s="165" t="s">
        <v>64</v>
      </c>
      <c r="I82" s="164" t="s">
        <v>563</v>
      </c>
      <c r="J82" s="164" t="s">
        <v>545</v>
      </c>
      <c r="K82" s="166">
        <v>11000000000</v>
      </c>
    </row>
    <row r="83" spans="1:11">
      <c r="A83" s="161" t="s">
        <v>522</v>
      </c>
      <c r="B83" s="162" t="s">
        <v>155</v>
      </c>
      <c r="C83" s="163" t="s">
        <v>652</v>
      </c>
      <c r="D83" s="164" t="s">
        <v>514</v>
      </c>
      <c r="E83" s="164" t="s">
        <v>514</v>
      </c>
      <c r="F83" s="162"/>
      <c r="G83" s="164" t="s">
        <v>514</v>
      </c>
      <c r="H83" s="165" t="s">
        <v>514</v>
      </c>
      <c r="I83" s="164" t="s">
        <v>514</v>
      </c>
      <c r="J83" s="164" t="s">
        <v>514</v>
      </c>
      <c r="K83" s="166">
        <v>14115823983</v>
      </c>
    </row>
    <row r="84" spans="1:11" ht="24">
      <c r="A84" s="161" t="s">
        <v>524</v>
      </c>
      <c r="B84" s="162" t="s">
        <v>653</v>
      </c>
      <c r="C84" s="163" t="s">
        <v>654</v>
      </c>
      <c r="D84" s="164" t="s">
        <v>514</v>
      </c>
      <c r="E84" s="164" t="s">
        <v>514</v>
      </c>
      <c r="F84" s="162"/>
      <c r="G84" s="164" t="s">
        <v>514</v>
      </c>
      <c r="H84" s="165" t="s">
        <v>514</v>
      </c>
      <c r="I84" s="164" t="s">
        <v>514</v>
      </c>
      <c r="J84" s="164" t="s">
        <v>514</v>
      </c>
      <c r="K84" s="166">
        <v>14115823983</v>
      </c>
    </row>
    <row r="85" spans="1:11">
      <c r="A85" s="161" t="s">
        <v>16</v>
      </c>
      <c r="B85" s="162" t="s">
        <v>655</v>
      </c>
      <c r="C85" s="163" t="s">
        <v>656</v>
      </c>
      <c r="D85" s="164" t="s">
        <v>529</v>
      </c>
      <c r="E85" s="164" t="s">
        <v>530</v>
      </c>
      <c r="F85" s="162" t="s">
        <v>163</v>
      </c>
      <c r="G85" s="164" t="s">
        <v>657</v>
      </c>
      <c r="H85" s="165" t="s">
        <v>165</v>
      </c>
      <c r="I85" s="164" t="s">
        <v>658</v>
      </c>
      <c r="J85" s="164" t="s">
        <v>659</v>
      </c>
      <c r="K85" s="166">
        <v>100823983</v>
      </c>
    </row>
    <row r="86" spans="1:11">
      <c r="A86" s="161" t="s">
        <v>16</v>
      </c>
      <c r="B86" s="162" t="s">
        <v>655</v>
      </c>
      <c r="C86" s="163" t="s">
        <v>656</v>
      </c>
      <c r="D86" s="164" t="s">
        <v>529</v>
      </c>
      <c r="E86" s="164" t="s">
        <v>530</v>
      </c>
      <c r="F86" s="162" t="s">
        <v>163</v>
      </c>
      <c r="G86" s="164" t="s">
        <v>657</v>
      </c>
      <c r="H86" s="165" t="s">
        <v>67</v>
      </c>
      <c r="I86" s="164" t="s">
        <v>561</v>
      </c>
      <c r="J86" s="164" t="s">
        <v>545</v>
      </c>
      <c r="K86" s="166">
        <v>6500000000</v>
      </c>
    </row>
    <row r="87" spans="1:11" ht="24">
      <c r="A87" s="161" t="s">
        <v>16</v>
      </c>
      <c r="B87" s="162" t="s">
        <v>655</v>
      </c>
      <c r="C87" s="163" t="s">
        <v>656</v>
      </c>
      <c r="D87" s="164" t="s">
        <v>529</v>
      </c>
      <c r="E87" s="164" t="s">
        <v>530</v>
      </c>
      <c r="F87" s="162" t="s">
        <v>159</v>
      </c>
      <c r="G87" s="164" t="s">
        <v>657</v>
      </c>
      <c r="H87" s="165" t="s">
        <v>160</v>
      </c>
      <c r="I87" s="164" t="s">
        <v>660</v>
      </c>
      <c r="J87" s="164" t="s">
        <v>661</v>
      </c>
      <c r="K87" s="166">
        <v>7515000000</v>
      </c>
    </row>
    <row r="88" spans="1:11">
      <c r="A88" s="161" t="s">
        <v>517</v>
      </c>
      <c r="B88" s="162" t="s">
        <v>662</v>
      </c>
      <c r="C88" s="163" t="s">
        <v>663</v>
      </c>
      <c r="D88" s="164" t="s">
        <v>514</v>
      </c>
      <c r="E88" s="164" t="s">
        <v>514</v>
      </c>
      <c r="F88" s="162"/>
      <c r="G88" s="164" t="s">
        <v>514</v>
      </c>
      <c r="H88" s="165" t="s">
        <v>514</v>
      </c>
      <c r="I88" s="164" t="s">
        <v>514</v>
      </c>
      <c r="J88" s="164" t="s">
        <v>514</v>
      </c>
      <c r="K88" s="166">
        <v>36000000000</v>
      </c>
    </row>
    <row r="89" spans="1:11">
      <c r="A89" s="161" t="s">
        <v>519</v>
      </c>
      <c r="B89" s="162" t="s">
        <v>664</v>
      </c>
      <c r="C89" s="163" t="s">
        <v>665</v>
      </c>
      <c r="D89" s="164" t="s">
        <v>514</v>
      </c>
      <c r="E89" s="164" t="s">
        <v>514</v>
      </c>
      <c r="F89" s="162"/>
      <c r="G89" s="164" t="s">
        <v>514</v>
      </c>
      <c r="H89" s="165" t="s">
        <v>514</v>
      </c>
      <c r="I89" s="164" t="s">
        <v>514</v>
      </c>
      <c r="J89" s="164" t="s">
        <v>514</v>
      </c>
      <c r="K89" s="166">
        <v>8000000000</v>
      </c>
    </row>
    <row r="90" spans="1:11">
      <c r="A90" s="161" t="s">
        <v>522</v>
      </c>
      <c r="B90" s="162" t="s">
        <v>168</v>
      </c>
      <c r="C90" s="163" t="s">
        <v>666</v>
      </c>
      <c r="D90" s="164" t="s">
        <v>514</v>
      </c>
      <c r="E90" s="164" t="s">
        <v>514</v>
      </c>
      <c r="F90" s="162"/>
      <c r="G90" s="164" t="s">
        <v>514</v>
      </c>
      <c r="H90" s="165" t="s">
        <v>514</v>
      </c>
      <c r="I90" s="164" t="s">
        <v>514</v>
      </c>
      <c r="J90" s="164" t="s">
        <v>514</v>
      </c>
      <c r="K90" s="166">
        <v>8000000000</v>
      </c>
    </row>
    <row r="91" spans="1:11" ht="24">
      <c r="A91" s="161" t="s">
        <v>524</v>
      </c>
      <c r="B91" s="162" t="s">
        <v>667</v>
      </c>
      <c r="C91" s="163" t="s">
        <v>668</v>
      </c>
      <c r="D91" s="164" t="s">
        <v>514</v>
      </c>
      <c r="E91" s="164" t="s">
        <v>514</v>
      </c>
      <c r="F91" s="162"/>
      <c r="G91" s="164" t="s">
        <v>514</v>
      </c>
      <c r="H91" s="165" t="s">
        <v>514</v>
      </c>
      <c r="I91" s="164" t="s">
        <v>514</v>
      </c>
      <c r="J91" s="164" t="s">
        <v>514</v>
      </c>
      <c r="K91" s="166">
        <v>8000000000</v>
      </c>
    </row>
    <row r="92" spans="1:11">
      <c r="A92" s="161" t="s">
        <v>16</v>
      </c>
      <c r="B92" s="162" t="s">
        <v>669</v>
      </c>
      <c r="C92" s="163" t="s">
        <v>670</v>
      </c>
      <c r="D92" s="164" t="s">
        <v>529</v>
      </c>
      <c r="E92" s="164" t="s">
        <v>530</v>
      </c>
      <c r="F92" s="162" t="s">
        <v>172</v>
      </c>
      <c r="G92" s="164" t="s">
        <v>671</v>
      </c>
      <c r="H92" s="165" t="s">
        <v>40</v>
      </c>
      <c r="I92" s="164" t="s">
        <v>544</v>
      </c>
      <c r="J92" s="164" t="s">
        <v>545</v>
      </c>
      <c r="K92" s="166">
        <v>2000000000</v>
      </c>
    </row>
    <row r="93" spans="1:11" ht="24">
      <c r="A93" s="161" t="s">
        <v>16</v>
      </c>
      <c r="B93" s="162" t="s">
        <v>669</v>
      </c>
      <c r="C93" s="163" t="s">
        <v>670</v>
      </c>
      <c r="D93" s="164" t="s">
        <v>529</v>
      </c>
      <c r="E93" s="164" t="s">
        <v>530</v>
      </c>
      <c r="F93" s="162" t="s">
        <v>172</v>
      </c>
      <c r="G93" s="164" t="s">
        <v>671</v>
      </c>
      <c r="H93" s="165" t="s">
        <v>23</v>
      </c>
      <c r="I93" s="164" t="s">
        <v>533</v>
      </c>
      <c r="J93" s="164" t="s">
        <v>588</v>
      </c>
      <c r="K93" s="166">
        <v>3600000000</v>
      </c>
    </row>
    <row r="94" spans="1:11">
      <c r="A94" s="161" t="s">
        <v>16</v>
      </c>
      <c r="B94" s="162" t="s">
        <v>672</v>
      </c>
      <c r="C94" s="163" t="s">
        <v>673</v>
      </c>
      <c r="D94" s="164" t="s">
        <v>529</v>
      </c>
      <c r="E94" s="164" t="s">
        <v>530</v>
      </c>
      <c r="F94" s="162" t="s">
        <v>172</v>
      </c>
      <c r="G94" s="164" t="s">
        <v>674</v>
      </c>
      <c r="H94" s="165" t="s">
        <v>40</v>
      </c>
      <c r="I94" s="164" t="s">
        <v>544</v>
      </c>
      <c r="J94" s="164" t="s">
        <v>545</v>
      </c>
      <c r="K94" s="166">
        <v>2000000000</v>
      </c>
    </row>
    <row r="95" spans="1:11">
      <c r="A95" s="161" t="s">
        <v>16</v>
      </c>
      <c r="B95" s="162" t="s">
        <v>672</v>
      </c>
      <c r="C95" s="163" t="s">
        <v>673</v>
      </c>
      <c r="D95" s="164" t="s">
        <v>529</v>
      </c>
      <c r="E95" s="164" t="s">
        <v>530</v>
      </c>
      <c r="F95" s="162" t="s">
        <v>172</v>
      </c>
      <c r="G95" s="164" t="s">
        <v>674</v>
      </c>
      <c r="H95" s="165" t="s">
        <v>23</v>
      </c>
      <c r="I95" s="164" t="s">
        <v>533</v>
      </c>
      <c r="J95" s="164" t="s">
        <v>545</v>
      </c>
      <c r="K95" s="166">
        <v>400000000</v>
      </c>
    </row>
    <row r="96" spans="1:11">
      <c r="A96" s="161" t="s">
        <v>519</v>
      </c>
      <c r="B96" s="162" t="s">
        <v>675</v>
      </c>
      <c r="C96" s="163" t="s">
        <v>676</v>
      </c>
      <c r="D96" s="164" t="s">
        <v>514</v>
      </c>
      <c r="E96" s="164" t="s">
        <v>514</v>
      </c>
      <c r="F96" s="162"/>
      <c r="G96" s="164" t="s">
        <v>514</v>
      </c>
      <c r="H96" s="165" t="s">
        <v>514</v>
      </c>
      <c r="I96" s="164" t="s">
        <v>514</v>
      </c>
      <c r="J96" s="164" t="s">
        <v>514</v>
      </c>
      <c r="K96" s="166">
        <v>28000000000</v>
      </c>
    </row>
    <row r="97" spans="1:11" ht="24">
      <c r="A97" s="161" t="s">
        <v>522</v>
      </c>
      <c r="B97" s="162" t="s">
        <v>181</v>
      </c>
      <c r="C97" s="163" t="s">
        <v>677</v>
      </c>
      <c r="D97" s="164" t="s">
        <v>514</v>
      </c>
      <c r="E97" s="164" t="s">
        <v>514</v>
      </c>
      <c r="F97" s="162"/>
      <c r="G97" s="164" t="s">
        <v>514</v>
      </c>
      <c r="H97" s="165" t="s">
        <v>514</v>
      </c>
      <c r="I97" s="164" t="s">
        <v>514</v>
      </c>
      <c r="J97" s="164" t="s">
        <v>514</v>
      </c>
      <c r="K97" s="166">
        <v>28000000000</v>
      </c>
    </row>
    <row r="98" spans="1:11" ht="24">
      <c r="A98" s="161" t="s">
        <v>524</v>
      </c>
      <c r="B98" s="162" t="s">
        <v>678</v>
      </c>
      <c r="C98" s="163" t="s">
        <v>679</v>
      </c>
      <c r="D98" s="164" t="s">
        <v>514</v>
      </c>
      <c r="E98" s="164" t="s">
        <v>514</v>
      </c>
      <c r="F98" s="162"/>
      <c r="G98" s="164" t="s">
        <v>514</v>
      </c>
      <c r="H98" s="165" t="s">
        <v>514</v>
      </c>
      <c r="I98" s="164" t="s">
        <v>514</v>
      </c>
      <c r="J98" s="164" t="s">
        <v>514</v>
      </c>
      <c r="K98" s="166">
        <v>28000000000</v>
      </c>
    </row>
    <row r="99" spans="1:11" ht="24">
      <c r="A99" s="161" t="s">
        <v>16</v>
      </c>
      <c r="B99" s="162" t="s">
        <v>680</v>
      </c>
      <c r="C99" s="163" t="s">
        <v>681</v>
      </c>
      <c r="D99" s="164" t="s">
        <v>529</v>
      </c>
      <c r="E99" s="164" t="s">
        <v>530</v>
      </c>
      <c r="F99" s="162" t="s">
        <v>184</v>
      </c>
      <c r="G99" s="164" t="s">
        <v>682</v>
      </c>
      <c r="H99" s="165" t="s">
        <v>23</v>
      </c>
      <c r="I99" s="164" t="s">
        <v>533</v>
      </c>
      <c r="J99" s="164" t="s">
        <v>683</v>
      </c>
      <c r="K99" s="166">
        <v>28000000000</v>
      </c>
    </row>
    <row r="100" spans="1:11">
      <c r="A100" s="161" t="s">
        <v>517</v>
      </c>
      <c r="B100" s="162" t="s">
        <v>684</v>
      </c>
      <c r="C100" s="163" t="s">
        <v>685</v>
      </c>
      <c r="D100" s="164" t="s">
        <v>514</v>
      </c>
      <c r="E100" s="164" t="s">
        <v>514</v>
      </c>
      <c r="F100" s="162"/>
      <c r="G100" s="164" t="s">
        <v>514</v>
      </c>
      <c r="H100" s="165" t="s">
        <v>514</v>
      </c>
      <c r="I100" s="164" t="s">
        <v>514</v>
      </c>
      <c r="J100" s="164" t="s">
        <v>514</v>
      </c>
      <c r="K100" s="166">
        <v>2572399297</v>
      </c>
    </row>
    <row r="101" spans="1:11">
      <c r="A101" s="161" t="s">
        <v>519</v>
      </c>
      <c r="B101" s="162" t="s">
        <v>686</v>
      </c>
      <c r="C101" s="163" t="s">
        <v>687</v>
      </c>
      <c r="D101" s="164" t="s">
        <v>514</v>
      </c>
      <c r="E101" s="164" t="s">
        <v>514</v>
      </c>
      <c r="F101" s="162"/>
      <c r="G101" s="164" t="s">
        <v>514</v>
      </c>
      <c r="H101" s="165" t="s">
        <v>514</v>
      </c>
      <c r="I101" s="164" t="s">
        <v>514</v>
      </c>
      <c r="J101" s="164" t="s">
        <v>514</v>
      </c>
      <c r="K101" s="166">
        <v>2572399297</v>
      </c>
    </row>
    <row r="102" spans="1:11">
      <c r="A102" s="161" t="s">
        <v>522</v>
      </c>
      <c r="B102" s="162" t="s">
        <v>189</v>
      </c>
      <c r="C102" s="163" t="s">
        <v>688</v>
      </c>
      <c r="D102" s="164" t="s">
        <v>514</v>
      </c>
      <c r="E102" s="164" t="s">
        <v>514</v>
      </c>
      <c r="F102" s="162"/>
      <c r="G102" s="164" t="s">
        <v>514</v>
      </c>
      <c r="H102" s="165" t="s">
        <v>514</v>
      </c>
      <c r="I102" s="164" t="s">
        <v>514</v>
      </c>
      <c r="J102" s="164" t="s">
        <v>514</v>
      </c>
      <c r="K102" s="166">
        <v>2572399297</v>
      </c>
    </row>
    <row r="103" spans="1:11" ht="24">
      <c r="A103" s="161" t="s">
        <v>524</v>
      </c>
      <c r="B103" s="162" t="s">
        <v>689</v>
      </c>
      <c r="C103" s="163" t="s">
        <v>690</v>
      </c>
      <c r="D103" s="164" t="s">
        <v>514</v>
      </c>
      <c r="E103" s="164" t="s">
        <v>514</v>
      </c>
      <c r="F103" s="162"/>
      <c r="G103" s="164" t="s">
        <v>514</v>
      </c>
      <c r="H103" s="165" t="s">
        <v>514</v>
      </c>
      <c r="I103" s="164" t="s">
        <v>514</v>
      </c>
      <c r="J103" s="164" t="s">
        <v>514</v>
      </c>
      <c r="K103" s="166">
        <v>2572399297</v>
      </c>
    </row>
    <row r="104" spans="1:11">
      <c r="A104" s="161" t="s">
        <v>16</v>
      </c>
      <c r="B104" s="162" t="s">
        <v>691</v>
      </c>
      <c r="C104" s="163" t="s">
        <v>692</v>
      </c>
      <c r="D104" s="164" t="s">
        <v>529</v>
      </c>
      <c r="E104" s="164" t="s">
        <v>530</v>
      </c>
      <c r="F104" s="162" t="s">
        <v>197</v>
      </c>
      <c r="G104" s="164" t="s">
        <v>693</v>
      </c>
      <c r="H104" s="165" t="s">
        <v>40</v>
      </c>
      <c r="I104" s="164" t="s">
        <v>544</v>
      </c>
      <c r="J104" s="164" t="s">
        <v>694</v>
      </c>
      <c r="K104" s="166">
        <v>2572399297</v>
      </c>
    </row>
    <row r="105" spans="1:11">
      <c r="A105" s="161" t="s">
        <v>517</v>
      </c>
      <c r="B105" s="162" t="s">
        <v>695</v>
      </c>
      <c r="C105" s="163" t="s">
        <v>696</v>
      </c>
      <c r="D105" s="164" t="s">
        <v>514</v>
      </c>
      <c r="E105" s="164" t="s">
        <v>514</v>
      </c>
      <c r="F105" s="162"/>
      <c r="G105" s="164" t="s">
        <v>514</v>
      </c>
      <c r="H105" s="165" t="s">
        <v>514</v>
      </c>
      <c r="I105" s="164" t="s">
        <v>514</v>
      </c>
      <c r="J105" s="164" t="s">
        <v>514</v>
      </c>
      <c r="K105" s="166">
        <v>11500000000</v>
      </c>
    </row>
    <row r="106" spans="1:11">
      <c r="A106" s="161" t="s">
        <v>519</v>
      </c>
      <c r="B106" s="162" t="s">
        <v>697</v>
      </c>
      <c r="C106" s="163" t="s">
        <v>698</v>
      </c>
      <c r="D106" s="164" t="s">
        <v>514</v>
      </c>
      <c r="E106" s="164" t="s">
        <v>514</v>
      </c>
      <c r="F106" s="162"/>
      <c r="G106" s="164" t="s">
        <v>514</v>
      </c>
      <c r="H106" s="165" t="s">
        <v>514</v>
      </c>
      <c r="I106" s="164" t="s">
        <v>514</v>
      </c>
      <c r="J106" s="164" t="s">
        <v>514</v>
      </c>
      <c r="K106" s="166">
        <v>11500000000</v>
      </c>
    </row>
    <row r="107" spans="1:11" ht="24">
      <c r="A107" s="161" t="s">
        <v>522</v>
      </c>
      <c r="B107" s="162" t="s">
        <v>200</v>
      </c>
      <c r="C107" s="163" t="s">
        <v>699</v>
      </c>
      <c r="D107" s="164" t="s">
        <v>514</v>
      </c>
      <c r="E107" s="164" t="s">
        <v>514</v>
      </c>
      <c r="F107" s="162"/>
      <c r="G107" s="164" t="s">
        <v>514</v>
      </c>
      <c r="H107" s="165" t="s">
        <v>514</v>
      </c>
      <c r="I107" s="164" t="s">
        <v>514</v>
      </c>
      <c r="J107" s="164" t="s">
        <v>514</v>
      </c>
      <c r="K107" s="166">
        <v>11500000000</v>
      </c>
    </row>
    <row r="108" spans="1:11" ht="24">
      <c r="A108" s="161" t="s">
        <v>524</v>
      </c>
      <c r="B108" s="162" t="s">
        <v>700</v>
      </c>
      <c r="C108" s="163" t="s">
        <v>701</v>
      </c>
      <c r="D108" s="164" t="s">
        <v>514</v>
      </c>
      <c r="E108" s="164" t="s">
        <v>514</v>
      </c>
      <c r="F108" s="162"/>
      <c r="G108" s="164" t="s">
        <v>514</v>
      </c>
      <c r="H108" s="165" t="s">
        <v>514</v>
      </c>
      <c r="I108" s="164" t="s">
        <v>514</v>
      </c>
      <c r="J108" s="164" t="s">
        <v>514</v>
      </c>
      <c r="K108" s="166">
        <v>11500000000</v>
      </c>
    </row>
    <row r="109" spans="1:11">
      <c r="A109" s="161" t="s">
        <v>16</v>
      </c>
      <c r="B109" s="162" t="s">
        <v>702</v>
      </c>
      <c r="C109" s="163" t="s">
        <v>703</v>
      </c>
      <c r="D109" s="164" t="s">
        <v>529</v>
      </c>
      <c r="E109" s="164" t="s">
        <v>530</v>
      </c>
      <c r="F109" s="162" t="s">
        <v>704</v>
      </c>
      <c r="G109" s="164" t="s">
        <v>705</v>
      </c>
      <c r="H109" s="165" t="s">
        <v>40</v>
      </c>
      <c r="I109" s="164" t="s">
        <v>544</v>
      </c>
      <c r="J109" s="164" t="s">
        <v>545</v>
      </c>
      <c r="K109" s="166">
        <v>3000000000</v>
      </c>
    </row>
    <row r="110" spans="1:11" ht="24">
      <c r="A110" s="161" t="s">
        <v>16</v>
      </c>
      <c r="B110" s="162" t="s">
        <v>702</v>
      </c>
      <c r="C110" s="163" t="s">
        <v>703</v>
      </c>
      <c r="D110" s="164" t="s">
        <v>529</v>
      </c>
      <c r="E110" s="164" t="s">
        <v>530</v>
      </c>
      <c r="F110" s="162" t="s">
        <v>203</v>
      </c>
      <c r="G110" s="164" t="s">
        <v>705</v>
      </c>
      <c r="H110" s="165" t="s">
        <v>23</v>
      </c>
      <c r="I110" s="164" t="s">
        <v>533</v>
      </c>
      <c r="J110" s="164" t="s">
        <v>534</v>
      </c>
      <c r="K110" s="166">
        <v>7500000000</v>
      </c>
    </row>
    <row r="111" spans="1:11">
      <c r="A111" s="161" t="s">
        <v>16</v>
      </c>
      <c r="B111" s="162" t="s">
        <v>706</v>
      </c>
      <c r="C111" s="163" t="s">
        <v>707</v>
      </c>
      <c r="D111" s="164" t="s">
        <v>529</v>
      </c>
      <c r="E111" s="164" t="s">
        <v>530</v>
      </c>
      <c r="F111" s="162" t="s">
        <v>203</v>
      </c>
      <c r="G111" s="164" t="s">
        <v>708</v>
      </c>
      <c r="H111" s="165" t="s">
        <v>40</v>
      </c>
      <c r="I111" s="164" t="s">
        <v>544</v>
      </c>
      <c r="J111" s="164" t="s">
        <v>545</v>
      </c>
      <c r="K111" s="166">
        <v>1000000000</v>
      </c>
    </row>
    <row r="112" spans="1:11">
      <c r="A112" s="161" t="s">
        <v>517</v>
      </c>
      <c r="B112" s="162" t="s">
        <v>210</v>
      </c>
      <c r="C112" s="163" t="s">
        <v>709</v>
      </c>
      <c r="D112" s="164" t="s">
        <v>514</v>
      </c>
      <c r="E112" s="164" t="s">
        <v>514</v>
      </c>
      <c r="F112" s="162"/>
      <c r="G112" s="164" t="s">
        <v>514</v>
      </c>
      <c r="H112" s="165" t="s">
        <v>514</v>
      </c>
      <c r="I112" s="164" t="s">
        <v>514</v>
      </c>
      <c r="J112" s="164" t="s">
        <v>514</v>
      </c>
      <c r="K112" s="166">
        <v>19000000000</v>
      </c>
    </row>
    <row r="113" spans="1:11" ht="24">
      <c r="A113" s="161" t="s">
        <v>519</v>
      </c>
      <c r="B113" s="162" t="s">
        <v>710</v>
      </c>
      <c r="C113" s="163" t="s">
        <v>711</v>
      </c>
      <c r="D113" s="164" t="s">
        <v>514</v>
      </c>
      <c r="E113" s="164" t="s">
        <v>514</v>
      </c>
      <c r="F113" s="162"/>
      <c r="G113" s="164" t="s">
        <v>514</v>
      </c>
      <c r="H113" s="165" t="s">
        <v>514</v>
      </c>
      <c r="I113" s="164" t="s">
        <v>514</v>
      </c>
      <c r="J113" s="164" t="s">
        <v>514</v>
      </c>
      <c r="K113" s="166">
        <v>11500000000</v>
      </c>
    </row>
    <row r="114" spans="1:11" ht="36">
      <c r="A114" s="161" t="s">
        <v>522</v>
      </c>
      <c r="B114" s="162" t="s">
        <v>164</v>
      </c>
      <c r="C114" s="163" t="s">
        <v>712</v>
      </c>
      <c r="D114" s="164" t="s">
        <v>514</v>
      </c>
      <c r="E114" s="164" t="s">
        <v>514</v>
      </c>
      <c r="F114" s="162"/>
      <c r="G114" s="164" t="s">
        <v>514</v>
      </c>
      <c r="H114" s="165" t="s">
        <v>514</v>
      </c>
      <c r="I114" s="164" t="s">
        <v>514</v>
      </c>
      <c r="J114" s="164" t="s">
        <v>514</v>
      </c>
      <c r="K114" s="166">
        <v>11500000000</v>
      </c>
    </row>
    <row r="115" spans="1:11" ht="24">
      <c r="A115" s="161" t="s">
        <v>524</v>
      </c>
      <c r="B115" s="162" t="s">
        <v>713</v>
      </c>
      <c r="C115" s="163" t="s">
        <v>714</v>
      </c>
      <c r="D115" s="164" t="s">
        <v>514</v>
      </c>
      <c r="E115" s="164" t="s">
        <v>514</v>
      </c>
      <c r="F115" s="162"/>
      <c r="G115" s="164" t="s">
        <v>514</v>
      </c>
      <c r="H115" s="165" t="s">
        <v>514</v>
      </c>
      <c r="I115" s="164" t="s">
        <v>514</v>
      </c>
      <c r="J115" s="164" t="s">
        <v>514</v>
      </c>
      <c r="K115" s="166">
        <v>11500000000</v>
      </c>
    </row>
    <row r="116" spans="1:11">
      <c r="A116" s="161" t="s">
        <v>16</v>
      </c>
      <c r="B116" s="162" t="s">
        <v>715</v>
      </c>
      <c r="C116" s="163" t="s">
        <v>716</v>
      </c>
      <c r="D116" s="164" t="s">
        <v>529</v>
      </c>
      <c r="E116" s="164" t="s">
        <v>530</v>
      </c>
      <c r="F116" s="162" t="s">
        <v>217</v>
      </c>
      <c r="G116" s="164" t="s">
        <v>717</v>
      </c>
      <c r="H116" s="165" t="s">
        <v>40</v>
      </c>
      <c r="I116" s="164" t="s">
        <v>544</v>
      </c>
      <c r="J116" s="164" t="s">
        <v>545</v>
      </c>
      <c r="K116" s="166">
        <v>2000000000</v>
      </c>
    </row>
    <row r="117" spans="1:11">
      <c r="A117" s="161" t="s">
        <v>16</v>
      </c>
      <c r="B117" s="162" t="s">
        <v>715</v>
      </c>
      <c r="C117" s="163" t="s">
        <v>716</v>
      </c>
      <c r="D117" s="164" t="s">
        <v>529</v>
      </c>
      <c r="E117" s="164" t="s">
        <v>530</v>
      </c>
      <c r="F117" s="162" t="s">
        <v>217</v>
      </c>
      <c r="G117" s="164" t="s">
        <v>717</v>
      </c>
      <c r="H117" s="165" t="s">
        <v>67</v>
      </c>
      <c r="I117" s="164" t="s">
        <v>561</v>
      </c>
      <c r="J117" s="164" t="s">
        <v>545</v>
      </c>
      <c r="K117" s="166">
        <v>1500000000</v>
      </c>
    </row>
    <row r="118" spans="1:11" ht="24">
      <c r="A118" s="161" t="s">
        <v>16</v>
      </c>
      <c r="B118" s="162" t="s">
        <v>715</v>
      </c>
      <c r="C118" s="163" t="s">
        <v>716</v>
      </c>
      <c r="D118" s="164" t="s">
        <v>529</v>
      </c>
      <c r="E118" s="164" t="s">
        <v>530</v>
      </c>
      <c r="F118" s="162" t="s">
        <v>217</v>
      </c>
      <c r="G118" s="164" t="s">
        <v>717</v>
      </c>
      <c r="H118" s="165" t="s">
        <v>23</v>
      </c>
      <c r="I118" s="164" t="s">
        <v>533</v>
      </c>
      <c r="J118" s="164" t="s">
        <v>588</v>
      </c>
      <c r="K118" s="166">
        <v>8000000000</v>
      </c>
    </row>
    <row r="119" spans="1:11" ht="24">
      <c r="A119" s="161" t="s">
        <v>519</v>
      </c>
      <c r="B119" s="162" t="s">
        <v>718</v>
      </c>
      <c r="C119" s="163" t="s">
        <v>719</v>
      </c>
      <c r="D119" s="164" t="s">
        <v>514</v>
      </c>
      <c r="E119" s="164" t="s">
        <v>514</v>
      </c>
      <c r="F119" s="162"/>
      <c r="G119" s="164" t="s">
        <v>514</v>
      </c>
      <c r="H119" s="165" t="s">
        <v>514</v>
      </c>
      <c r="I119" s="164" t="s">
        <v>514</v>
      </c>
      <c r="J119" s="164" t="s">
        <v>514</v>
      </c>
      <c r="K119" s="166">
        <v>7500000000</v>
      </c>
    </row>
    <row r="120" spans="1:11" ht="24">
      <c r="A120" s="161" t="s">
        <v>522</v>
      </c>
      <c r="B120" s="162" t="s">
        <v>223</v>
      </c>
      <c r="C120" s="163" t="s">
        <v>720</v>
      </c>
      <c r="D120" s="164" t="s">
        <v>514</v>
      </c>
      <c r="E120" s="164" t="s">
        <v>514</v>
      </c>
      <c r="F120" s="162"/>
      <c r="G120" s="164" t="s">
        <v>514</v>
      </c>
      <c r="H120" s="165" t="s">
        <v>514</v>
      </c>
      <c r="I120" s="164" t="s">
        <v>514</v>
      </c>
      <c r="J120" s="164" t="s">
        <v>514</v>
      </c>
      <c r="K120" s="166">
        <v>7500000000</v>
      </c>
    </row>
    <row r="121" spans="1:11" ht="24">
      <c r="A121" s="161" t="s">
        <v>524</v>
      </c>
      <c r="B121" s="162" t="s">
        <v>721</v>
      </c>
      <c r="C121" s="163" t="s">
        <v>722</v>
      </c>
      <c r="D121" s="164" t="s">
        <v>514</v>
      </c>
      <c r="E121" s="164" t="s">
        <v>514</v>
      </c>
      <c r="F121" s="162"/>
      <c r="G121" s="164" t="s">
        <v>514</v>
      </c>
      <c r="H121" s="165" t="s">
        <v>514</v>
      </c>
      <c r="I121" s="164" t="s">
        <v>514</v>
      </c>
      <c r="J121" s="164" t="s">
        <v>514</v>
      </c>
      <c r="K121" s="166">
        <v>7500000000</v>
      </c>
    </row>
    <row r="122" spans="1:11" ht="24">
      <c r="A122" s="161" t="s">
        <v>16</v>
      </c>
      <c r="B122" s="162" t="s">
        <v>723</v>
      </c>
      <c r="C122" s="163" t="s">
        <v>724</v>
      </c>
      <c r="D122" s="164" t="s">
        <v>529</v>
      </c>
      <c r="E122" s="164" t="s">
        <v>530</v>
      </c>
      <c r="F122" s="162" t="s">
        <v>227</v>
      </c>
      <c r="G122" s="164" t="s">
        <v>725</v>
      </c>
      <c r="H122" s="165" t="s">
        <v>40</v>
      </c>
      <c r="I122" s="164" t="s">
        <v>544</v>
      </c>
      <c r="J122" s="164" t="s">
        <v>545</v>
      </c>
      <c r="K122" s="166">
        <v>4000000000</v>
      </c>
    </row>
    <row r="123" spans="1:11" ht="24">
      <c r="A123" s="161" t="s">
        <v>16</v>
      </c>
      <c r="B123" s="162" t="s">
        <v>723</v>
      </c>
      <c r="C123" s="163" t="s">
        <v>724</v>
      </c>
      <c r="D123" s="164" t="s">
        <v>529</v>
      </c>
      <c r="E123" s="164" t="s">
        <v>530</v>
      </c>
      <c r="F123" s="162" t="s">
        <v>227</v>
      </c>
      <c r="G123" s="164" t="s">
        <v>725</v>
      </c>
      <c r="H123" s="165" t="s">
        <v>23</v>
      </c>
      <c r="I123" s="164" t="s">
        <v>533</v>
      </c>
      <c r="J123" s="164" t="s">
        <v>588</v>
      </c>
      <c r="K123" s="166">
        <v>3500000000</v>
      </c>
    </row>
    <row r="124" spans="1:11">
      <c r="A124" s="161" t="s">
        <v>517</v>
      </c>
      <c r="B124" s="162" t="s">
        <v>726</v>
      </c>
      <c r="C124" s="163" t="s">
        <v>727</v>
      </c>
      <c r="D124" s="164" t="s">
        <v>514</v>
      </c>
      <c r="E124" s="164" t="s">
        <v>514</v>
      </c>
      <c r="F124" s="162"/>
      <c r="G124" s="164" t="s">
        <v>514</v>
      </c>
      <c r="H124" s="165" t="s">
        <v>514</v>
      </c>
      <c r="I124" s="164" t="s">
        <v>514</v>
      </c>
      <c r="J124" s="164" t="s">
        <v>514</v>
      </c>
      <c r="K124" s="166">
        <v>25122923800</v>
      </c>
    </row>
    <row r="125" spans="1:11">
      <c r="A125" s="161" t="s">
        <v>519</v>
      </c>
      <c r="B125" s="162" t="s">
        <v>728</v>
      </c>
      <c r="C125" s="163" t="s">
        <v>729</v>
      </c>
      <c r="D125" s="164" t="s">
        <v>514</v>
      </c>
      <c r="E125" s="164" t="s">
        <v>514</v>
      </c>
      <c r="F125" s="162"/>
      <c r="G125" s="164" t="s">
        <v>514</v>
      </c>
      <c r="H125" s="165" t="s">
        <v>514</v>
      </c>
      <c r="I125" s="164" t="s">
        <v>514</v>
      </c>
      <c r="J125" s="164" t="s">
        <v>514</v>
      </c>
      <c r="K125" s="166">
        <v>25122923800</v>
      </c>
    </row>
    <row r="126" spans="1:11" ht="24">
      <c r="A126" s="161" t="s">
        <v>522</v>
      </c>
      <c r="B126" s="162" t="s">
        <v>232</v>
      </c>
      <c r="C126" s="163" t="s">
        <v>730</v>
      </c>
      <c r="D126" s="164" t="s">
        <v>514</v>
      </c>
      <c r="E126" s="164" t="s">
        <v>514</v>
      </c>
      <c r="F126" s="162"/>
      <c r="G126" s="164" t="s">
        <v>514</v>
      </c>
      <c r="H126" s="165" t="s">
        <v>514</v>
      </c>
      <c r="I126" s="164" t="s">
        <v>514</v>
      </c>
      <c r="J126" s="164" t="s">
        <v>514</v>
      </c>
      <c r="K126" s="166">
        <v>25122923800</v>
      </c>
    </row>
    <row r="127" spans="1:11" ht="24">
      <c r="A127" s="161" t="s">
        <v>524</v>
      </c>
      <c r="B127" s="162" t="s">
        <v>731</v>
      </c>
      <c r="C127" s="163" t="s">
        <v>732</v>
      </c>
      <c r="D127" s="164" t="s">
        <v>514</v>
      </c>
      <c r="E127" s="164" t="s">
        <v>514</v>
      </c>
      <c r="F127" s="162"/>
      <c r="G127" s="164" t="s">
        <v>514</v>
      </c>
      <c r="H127" s="165" t="s">
        <v>514</v>
      </c>
      <c r="I127" s="164" t="s">
        <v>514</v>
      </c>
      <c r="J127" s="164" t="s">
        <v>514</v>
      </c>
      <c r="K127" s="166">
        <v>25122923800</v>
      </c>
    </row>
    <row r="128" spans="1:11">
      <c r="A128" s="161" t="s">
        <v>16</v>
      </c>
      <c r="B128" s="162" t="s">
        <v>733</v>
      </c>
      <c r="C128" s="163" t="s">
        <v>734</v>
      </c>
      <c r="D128" s="164" t="s">
        <v>529</v>
      </c>
      <c r="E128" s="164" t="s">
        <v>530</v>
      </c>
      <c r="F128" s="162" t="s">
        <v>236</v>
      </c>
      <c r="G128" s="164" t="s">
        <v>735</v>
      </c>
      <c r="H128" s="165" t="s">
        <v>36</v>
      </c>
      <c r="I128" s="164" t="s">
        <v>546</v>
      </c>
      <c r="J128" s="164" t="s">
        <v>545</v>
      </c>
      <c r="K128" s="166">
        <v>3122923800</v>
      </c>
    </row>
    <row r="129" spans="1:11">
      <c r="A129" s="161" t="s">
        <v>16</v>
      </c>
      <c r="B129" s="162" t="s">
        <v>733</v>
      </c>
      <c r="C129" s="163" t="s">
        <v>734</v>
      </c>
      <c r="D129" s="164" t="s">
        <v>529</v>
      </c>
      <c r="E129" s="164" t="s">
        <v>530</v>
      </c>
      <c r="F129" s="162" t="s">
        <v>236</v>
      </c>
      <c r="G129" s="164" t="s">
        <v>735</v>
      </c>
      <c r="H129" s="165" t="s">
        <v>243</v>
      </c>
      <c r="I129" s="164" t="s">
        <v>736</v>
      </c>
      <c r="J129" s="164" t="s">
        <v>545</v>
      </c>
      <c r="K129" s="166">
        <v>19000000000</v>
      </c>
    </row>
    <row r="130" spans="1:11">
      <c r="A130" s="161" t="s">
        <v>16</v>
      </c>
      <c r="B130" s="162" t="s">
        <v>737</v>
      </c>
      <c r="C130" s="163" t="s">
        <v>738</v>
      </c>
      <c r="D130" s="164" t="s">
        <v>529</v>
      </c>
      <c r="E130" s="164" t="s">
        <v>530</v>
      </c>
      <c r="F130" s="162" t="s">
        <v>236</v>
      </c>
      <c r="G130" s="164" t="s">
        <v>739</v>
      </c>
      <c r="H130" s="165" t="s">
        <v>36</v>
      </c>
      <c r="I130" s="164" t="s">
        <v>546</v>
      </c>
      <c r="J130" s="164" t="s">
        <v>545</v>
      </c>
      <c r="K130" s="166">
        <v>3000000000</v>
      </c>
    </row>
    <row r="131" spans="1:11">
      <c r="A131" s="161" t="s">
        <v>517</v>
      </c>
      <c r="B131" s="162" t="s">
        <v>244</v>
      </c>
      <c r="C131" s="163" t="s">
        <v>740</v>
      </c>
      <c r="D131" s="164" t="s">
        <v>514</v>
      </c>
      <c r="E131" s="164" t="s">
        <v>514</v>
      </c>
      <c r="F131" s="162"/>
      <c r="G131" s="164" t="s">
        <v>514</v>
      </c>
      <c r="H131" s="165" t="s">
        <v>514</v>
      </c>
      <c r="I131" s="164" t="s">
        <v>514</v>
      </c>
      <c r="J131" s="164" t="s">
        <v>514</v>
      </c>
      <c r="K131" s="166">
        <v>3500000000</v>
      </c>
    </row>
    <row r="132" spans="1:11">
      <c r="A132" s="161" t="s">
        <v>519</v>
      </c>
      <c r="B132" s="162" t="s">
        <v>741</v>
      </c>
      <c r="C132" s="163" t="s">
        <v>742</v>
      </c>
      <c r="D132" s="164" t="s">
        <v>514</v>
      </c>
      <c r="E132" s="164" t="s">
        <v>514</v>
      </c>
      <c r="F132" s="162"/>
      <c r="G132" s="164" t="s">
        <v>514</v>
      </c>
      <c r="H132" s="165" t="s">
        <v>514</v>
      </c>
      <c r="I132" s="164" t="s">
        <v>514</v>
      </c>
      <c r="J132" s="164" t="s">
        <v>514</v>
      </c>
      <c r="K132" s="166">
        <v>3500000000</v>
      </c>
    </row>
    <row r="133" spans="1:11" ht="24">
      <c r="A133" s="161" t="s">
        <v>522</v>
      </c>
      <c r="B133" s="162" t="s">
        <v>255</v>
      </c>
      <c r="C133" s="163" t="s">
        <v>743</v>
      </c>
      <c r="D133" s="164" t="s">
        <v>514</v>
      </c>
      <c r="E133" s="164" t="s">
        <v>514</v>
      </c>
      <c r="F133" s="162"/>
      <c r="G133" s="164" t="s">
        <v>514</v>
      </c>
      <c r="H133" s="165" t="s">
        <v>514</v>
      </c>
      <c r="I133" s="164" t="s">
        <v>514</v>
      </c>
      <c r="J133" s="164" t="s">
        <v>514</v>
      </c>
      <c r="K133" s="166">
        <v>1500000000</v>
      </c>
    </row>
    <row r="134" spans="1:11" ht="24">
      <c r="A134" s="161" t="s">
        <v>524</v>
      </c>
      <c r="B134" s="162" t="s">
        <v>744</v>
      </c>
      <c r="C134" s="163" t="s">
        <v>745</v>
      </c>
      <c r="D134" s="164" t="s">
        <v>514</v>
      </c>
      <c r="E134" s="164" t="s">
        <v>514</v>
      </c>
      <c r="F134" s="162"/>
      <c r="G134" s="164" t="s">
        <v>514</v>
      </c>
      <c r="H134" s="165" t="s">
        <v>514</v>
      </c>
      <c r="I134" s="164" t="s">
        <v>514</v>
      </c>
      <c r="J134" s="164" t="s">
        <v>514</v>
      </c>
      <c r="K134" s="166">
        <v>1500000000</v>
      </c>
    </row>
    <row r="135" spans="1:11" ht="24">
      <c r="A135" s="161" t="s">
        <v>16</v>
      </c>
      <c r="B135" s="162" t="s">
        <v>746</v>
      </c>
      <c r="C135" s="163" t="s">
        <v>747</v>
      </c>
      <c r="D135" s="164" t="s">
        <v>529</v>
      </c>
      <c r="E135" s="164" t="s">
        <v>530</v>
      </c>
      <c r="F135" s="162" t="s">
        <v>259</v>
      </c>
      <c r="G135" s="164" t="s">
        <v>748</v>
      </c>
      <c r="H135" s="165" t="s">
        <v>40</v>
      </c>
      <c r="I135" s="164" t="s">
        <v>544</v>
      </c>
      <c r="J135" s="164" t="s">
        <v>545</v>
      </c>
      <c r="K135" s="166">
        <v>1500000000</v>
      </c>
    </row>
    <row r="136" spans="1:11" ht="36">
      <c r="A136" s="161" t="s">
        <v>522</v>
      </c>
      <c r="B136" s="162" t="s">
        <v>247</v>
      </c>
      <c r="C136" s="163" t="s">
        <v>749</v>
      </c>
      <c r="D136" s="164" t="s">
        <v>514</v>
      </c>
      <c r="E136" s="164" t="s">
        <v>514</v>
      </c>
      <c r="F136" s="162"/>
      <c r="G136" s="164" t="s">
        <v>514</v>
      </c>
      <c r="H136" s="165" t="s">
        <v>514</v>
      </c>
      <c r="I136" s="164" t="s">
        <v>514</v>
      </c>
      <c r="J136" s="164" t="s">
        <v>514</v>
      </c>
      <c r="K136" s="166">
        <v>2000000000</v>
      </c>
    </row>
    <row r="137" spans="1:11" ht="24">
      <c r="A137" s="161" t="s">
        <v>524</v>
      </c>
      <c r="B137" s="162" t="s">
        <v>750</v>
      </c>
      <c r="C137" s="163" t="s">
        <v>751</v>
      </c>
      <c r="D137" s="164" t="s">
        <v>514</v>
      </c>
      <c r="E137" s="164" t="s">
        <v>514</v>
      </c>
      <c r="F137" s="162"/>
      <c r="G137" s="164" t="s">
        <v>514</v>
      </c>
      <c r="H137" s="165" t="s">
        <v>514</v>
      </c>
      <c r="I137" s="164" t="s">
        <v>514</v>
      </c>
      <c r="J137" s="164" t="s">
        <v>514</v>
      </c>
      <c r="K137" s="166">
        <v>2000000000</v>
      </c>
    </row>
    <row r="138" spans="1:11">
      <c r="A138" s="161" t="s">
        <v>16</v>
      </c>
      <c r="B138" s="162" t="s">
        <v>752</v>
      </c>
      <c r="C138" s="163" t="s">
        <v>753</v>
      </c>
      <c r="D138" s="164" t="s">
        <v>529</v>
      </c>
      <c r="E138" s="164" t="s">
        <v>530</v>
      </c>
      <c r="F138" s="162" t="s">
        <v>251</v>
      </c>
      <c r="G138" s="164" t="s">
        <v>754</v>
      </c>
      <c r="H138" s="165" t="s">
        <v>40</v>
      </c>
      <c r="I138" s="164" t="s">
        <v>544</v>
      </c>
      <c r="J138" s="164" t="s">
        <v>545</v>
      </c>
      <c r="K138" s="166">
        <v>2000000000</v>
      </c>
    </row>
  </sheetData>
  <mergeCells count="1">
    <mergeCell ref="A1:J1"/>
  </mergeCells>
  <conditionalFormatting sqref="A1">
    <cfRule type="expression" dxfId="2" priority="2">
      <formula>LEN($B1)&lt;=12</formula>
    </cfRule>
  </conditionalFormatting>
  <conditionalFormatting sqref="A2:E2">
    <cfRule type="expression" dxfId="1" priority="3">
      <formula>LEN($B2)&lt;=12</formula>
    </cfRule>
  </conditionalFormatting>
  <conditionalFormatting sqref="K2">
    <cfRule type="expression" dxfId="0" priority="1">
      <formula>LEN($B2)&lt;=12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B066-D3A9-420A-903F-395EE1F779EA}">
  <sheetPr>
    <tabColor rgb="FF00B0F0"/>
  </sheetPr>
  <dimension ref="A1:N172"/>
  <sheetViews>
    <sheetView zoomScaleNormal="100" workbookViewId="0">
      <pane xSplit="1" ySplit="1" topLeftCell="B164" activePane="bottomRight" state="frozen"/>
      <selection pane="topRight" activeCell="B1" sqref="B1"/>
      <selection pane="bottomLeft" activeCell="A2" sqref="A2"/>
      <selection pane="bottomRight" activeCell="L190" sqref="L190"/>
    </sheetView>
  </sheetViews>
  <sheetFormatPr baseColWidth="10" defaultColWidth="10.83203125" defaultRowHeight="11"/>
  <cols>
    <col min="1" max="1" width="3.5" style="80" customWidth="1"/>
    <col min="2" max="2" width="13.1640625" style="9" customWidth="1"/>
    <col min="3" max="3" width="9.1640625" style="9" customWidth="1"/>
    <col min="4" max="4" width="19.5" style="81" bestFit="1" customWidth="1"/>
    <col min="5" max="5" width="3.83203125" style="9" customWidth="1"/>
    <col min="6" max="6" width="7" style="9" bestFit="1" customWidth="1"/>
    <col min="7" max="7" width="5.83203125" style="9" customWidth="1"/>
    <col min="8" max="8" width="3.1640625" style="9" customWidth="1"/>
    <col min="9" max="9" width="24.83203125" style="9" customWidth="1"/>
    <col min="10" max="10" width="23.1640625" style="82" bestFit="1" customWidth="1"/>
    <col min="11" max="11" width="16.5" style="62" bestFit="1" customWidth="1"/>
    <col min="12" max="12" width="15" style="9" bestFit="1" customWidth="1"/>
    <col min="13" max="13" width="18.5" style="9" bestFit="1" customWidth="1"/>
    <col min="14" max="14" width="12" style="9" bestFit="1" customWidth="1"/>
    <col min="15" max="16384" width="10.83203125" style="9"/>
  </cols>
  <sheetData>
    <row r="1" spans="1:12" ht="75.75" customHeight="1">
      <c r="A1" s="138" t="s">
        <v>0</v>
      </c>
      <c r="B1" s="138" t="s">
        <v>1</v>
      </c>
      <c r="C1" s="138" t="s">
        <v>2</v>
      </c>
      <c r="D1" s="139" t="s">
        <v>3</v>
      </c>
      <c r="E1" s="138" t="s">
        <v>4</v>
      </c>
      <c r="F1" s="138" t="s">
        <v>5</v>
      </c>
      <c r="G1" s="138" t="s">
        <v>6</v>
      </c>
      <c r="H1" s="138" t="s">
        <v>7</v>
      </c>
      <c r="I1" s="134" t="s">
        <v>1</v>
      </c>
      <c r="J1" s="140" t="s">
        <v>8</v>
      </c>
      <c r="K1" s="179"/>
    </row>
    <row r="2" spans="1:12" s="18" customFormat="1" ht="24">
      <c r="A2" s="10"/>
      <c r="B2" s="10"/>
      <c r="C2" s="8"/>
      <c r="D2" s="11"/>
      <c r="E2" s="7"/>
      <c r="F2" s="12" t="s">
        <v>9</v>
      </c>
      <c r="G2" s="13"/>
      <c r="H2" s="14"/>
      <c r="I2" s="15" t="s">
        <v>10</v>
      </c>
      <c r="J2" s="16">
        <f>+J3+J8+J21+J113+J125+J131+J139+J151+J159</f>
        <v>757699684671</v>
      </c>
      <c r="K2" s="60"/>
      <c r="L2" s="17"/>
    </row>
    <row r="3" spans="1:12" s="20" customFormat="1" ht="24">
      <c r="A3" s="212"/>
      <c r="B3" s="212"/>
      <c r="C3" s="213"/>
      <c r="D3" s="214" t="s">
        <v>11</v>
      </c>
      <c r="E3" s="215"/>
      <c r="F3" s="216"/>
      <c r="G3" s="217"/>
      <c r="H3" s="218"/>
      <c r="I3" s="219" t="s">
        <v>12</v>
      </c>
      <c r="J3" s="16">
        <f>+J4</f>
        <v>6000000000</v>
      </c>
      <c r="K3" s="179"/>
    </row>
    <row r="4" spans="1:12" s="18" customFormat="1" ht="24">
      <c r="A4" s="212"/>
      <c r="B4" s="212"/>
      <c r="C4" s="213"/>
      <c r="D4" s="220" t="s">
        <v>13</v>
      </c>
      <c r="E4" s="215"/>
      <c r="F4" s="216"/>
      <c r="G4" s="217"/>
      <c r="H4" s="221"/>
      <c r="I4" s="219" t="s">
        <v>14</v>
      </c>
      <c r="J4" s="16">
        <f>+J5</f>
        <v>6000000000</v>
      </c>
      <c r="K4" s="60"/>
    </row>
    <row r="5" spans="1:12" s="18" customFormat="1" ht="40">
      <c r="A5" s="222"/>
      <c r="B5" s="212"/>
      <c r="C5" s="213"/>
      <c r="D5" s="220"/>
      <c r="E5" s="215"/>
      <c r="F5" s="223"/>
      <c r="G5" s="224" t="s">
        <v>15</v>
      </c>
      <c r="H5" s="225" t="s">
        <v>16</v>
      </c>
      <c r="I5" s="226" t="s">
        <v>17</v>
      </c>
      <c r="J5" s="16">
        <f>+J6</f>
        <v>6000000000</v>
      </c>
      <c r="K5" s="60"/>
    </row>
    <row r="6" spans="1:12" s="18" customFormat="1" ht="48">
      <c r="A6" s="222"/>
      <c r="B6" s="212"/>
      <c r="C6" s="213"/>
      <c r="D6" s="227" t="s">
        <v>18</v>
      </c>
      <c r="E6" s="215"/>
      <c r="F6" s="223"/>
      <c r="G6" s="228"/>
      <c r="H6" s="225"/>
      <c r="I6" s="226" t="s">
        <v>19</v>
      </c>
      <c r="J6" s="16">
        <f>SUM(J7)</f>
        <v>6000000000</v>
      </c>
      <c r="K6" s="60"/>
    </row>
    <row r="7" spans="1:12" s="18" customFormat="1" ht="48">
      <c r="A7" s="229" t="s">
        <v>761</v>
      </c>
      <c r="B7" s="230" t="s">
        <v>762</v>
      </c>
      <c r="C7" s="231" t="s">
        <v>21</v>
      </c>
      <c r="D7" s="232" t="s">
        <v>22</v>
      </c>
      <c r="E7" s="233" t="s">
        <v>23</v>
      </c>
      <c r="F7" s="234" t="s">
        <v>24</v>
      </c>
      <c r="G7" s="225"/>
      <c r="H7" s="235"/>
      <c r="I7" s="236" t="s">
        <v>25</v>
      </c>
      <c r="J7" s="37">
        <v>6000000000</v>
      </c>
      <c r="K7" s="60"/>
    </row>
    <row r="8" spans="1:12" s="20" customFormat="1" ht="12">
      <c r="A8" s="212"/>
      <c r="B8" s="212"/>
      <c r="C8" s="213"/>
      <c r="D8" s="214" t="s">
        <v>26</v>
      </c>
      <c r="E8" s="215"/>
      <c r="F8" s="216"/>
      <c r="G8" s="217"/>
      <c r="H8" s="218"/>
      <c r="I8" s="219" t="s">
        <v>27</v>
      </c>
      <c r="J8" s="16">
        <f>+J9</f>
        <v>37224271437</v>
      </c>
      <c r="K8" s="180"/>
    </row>
    <row r="9" spans="1:12" s="18" customFormat="1" ht="36">
      <c r="A9" s="212"/>
      <c r="B9" s="212"/>
      <c r="C9" s="213"/>
      <c r="D9" s="220" t="s">
        <v>28</v>
      </c>
      <c r="E9" s="215"/>
      <c r="F9" s="216"/>
      <c r="G9" s="217"/>
      <c r="H9" s="221"/>
      <c r="I9" s="219" t="s">
        <v>29</v>
      </c>
      <c r="J9" s="16">
        <f>+J10+J17</f>
        <v>37224271437</v>
      </c>
      <c r="K9" s="60"/>
    </row>
    <row r="10" spans="1:12" s="18" customFormat="1" ht="72">
      <c r="A10" s="222"/>
      <c r="B10" s="212"/>
      <c r="C10" s="213"/>
      <c r="D10" s="220"/>
      <c r="E10" s="215"/>
      <c r="F10" s="223"/>
      <c r="G10" s="224" t="s">
        <v>30</v>
      </c>
      <c r="H10" s="225" t="s">
        <v>16</v>
      </c>
      <c r="I10" s="226" t="s">
        <v>31</v>
      </c>
      <c r="J10" s="16">
        <f>+J11</f>
        <v>20286822200</v>
      </c>
      <c r="K10" s="60"/>
    </row>
    <row r="11" spans="1:12" s="18" customFormat="1" ht="72">
      <c r="A11" s="222"/>
      <c r="B11" s="212"/>
      <c r="C11" s="213"/>
      <c r="D11" s="227" t="s">
        <v>32</v>
      </c>
      <c r="E11" s="215"/>
      <c r="F11" s="223"/>
      <c r="G11" s="228"/>
      <c r="H11" s="225"/>
      <c r="I11" s="226" t="s">
        <v>33</v>
      </c>
      <c r="J11" s="16">
        <f>+J12+J16+J14+J13+J15</f>
        <v>20286822200</v>
      </c>
      <c r="K11" s="60"/>
    </row>
    <row r="12" spans="1:12" ht="48">
      <c r="A12" s="229" t="s">
        <v>761</v>
      </c>
      <c r="B12" s="230" t="s">
        <v>762</v>
      </c>
      <c r="C12" s="231" t="s">
        <v>39</v>
      </c>
      <c r="D12" s="232" t="s">
        <v>35</v>
      </c>
      <c r="E12" s="233" t="s">
        <v>36</v>
      </c>
      <c r="F12" s="234" t="s">
        <v>37</v>
      </c>
      <c r="G12" s="225"/>
      <c r="H12" s="235"/>
      <c r="I12" s="236" t="s">
        <v>38</v>
      </c>
      <c r="J12" s="37">
        <v>10000000000</v>
      </c>
    </row>
    <row r="13" spans="1:12" ht="62">
      <c r="A13" s="237" t="s">
        <v>763</v>
      </c>
      <c r="B13" s="231" t="s">
        <v>447</v>
      </c>
      <c r="C13" s="231" t="s">
        <v>39</v>
      </c>
      <c r="D13" s="232" t="s">
        <v>35</v>
      </c>
      <c r="E13" s="233" t="s">
        <v>36</v>
      </c>
      <c r="F13" s="234" t="s">
        <v>37</v>
      </c>
      <c r="G13" s="225"/>
      <c r="H13" s="235"/>
      <c r="I13" s="236" t="s">
        <v>38</v>
      </c>
      <c r="J13" s="37">
        <v>686822200</v>
      </c>
    </row>
    <row r="14" spans="1:12" ht="78" customHeight="1">
      <c r="A14" s="238" t="s">
        <v>768</v>
      </c>
      <c r="B14" s="239" t="s">
        <v>769</v>
      </c>
      <c r="C14" s="231" t="s">
        <v>34</v>
      </c>
      <c r="D14" s="232" t="s">
        <v>35</v>
      </c>
      <c r="E14" s="233" t="s">
        <v>36</v>
      </c>
      <c r="F14" s="234" t="s">
        <v>37</v>
      </c>
      <c r="G14" s="225"/>
      <c r="H14" s="235"/>
      <c r="I14" s="236" t="s">
        <v>38</v>
      </c>
      <c r="J14" s="37">
        <v>3084000000</v>
      </c>
    </row>
    <row r="15" spans="1:12" ht="62">
      <c r="A15" s="237" t="s">
        <v>763</v>
      </c>
      <c r="B15" s="231" t="s">
        <v>447</v>
      </c>
      <c r="C15" s="231" t="s">
        <v>34</v>
      </c>
      <c r="D15" s="232" t="s">
        <v>35</v>
      </c>
      <c r="E15" s="233" t="s">
        <v>36</v>
      </c>
      <c r="F15" s="234" t="s">
        <v>37</v>
      </c>
      <c r="G15" s="225"/>
      <c r="H15" s="235"/>
      <c r="I15" s="236" t="s">
        <v>38</v>
      </c>
      <c r="J15" s="37">
        <v>516000000</v>
      </c>
      <c r="K15" s="186"/>
    </row>
    <row r="16" spans="1:12" ht="48">
      <c r="A16" s="229" t="s">
        <v>761</v>
      </c>
      <c r="B16" s="230" t="s">
        <v>762</v>
      </c>
      <c r="C16" s="231" t="s">
        <v>39</v>
      </c>
      <c r="D16" s="232" t="s">
        <v>35</v>
      </c>
      <c r="E16" s="233" t="s">
        <v>40</v>
      </c>
      <c r="F16" s="234" t="s">
        <v>37</v>
      </c>
      <c r="G16" s="225"/>
      <c r="H16" s="235"/>
      <c r="I16" s="236" t="s">
        <v>38</v>
      </c>
      <c r="J16" s="37">
        <v>6000000000</v>
      </c>
    </row>
    <row r="17" spans="1:11" ht="40">
      <c r="A17" s="222"/>
      <c r="B17" s="212"/>
      <c r="C17" s="213"/>
      <c r="D17" s="220"/>
      <c r="E17" s="215"/>
      <c r="F17" s="223"/>
      <c r="G17" s="224" t="s">
        <v>41</v>
      </c>
      <c r="H17" s="225" t="s">
        <v>16</v>
      </c>
      <c r="I17" s="226" t="s">
        <v>42</v>
      </c>
      <c r="J17" s="38">
        <f>+J18</f>
        <v>16937449237</v>
      </c>
    </row>
    <row r="18" spans="1:11" ht="72">
      <c r="A18" s="222"/>
      <c r="B18" s="212"/>
      <c r="C18" s="213"/>
      <c r="D18" s="227" t="s">
        <v>32</v>
      </c>
      <c r="E18" s="215"/>
      <c r="F18" s="223"/>
      <c r="G18" s="224"/>
      <c r="H18" s="225"/>
      <c r="I18" s="226" t="s">
        <v>43</v>
      </c>
      <c r="J18" s="38">
        <f>+J19+J20</f>
        <v>16937449237</v>
      </c>
    </row>
    <row r="19" spans="1:11" ht="48">
      <c r="A19" s="229" t="s">
        <v>761</v>
      </c>
      <c r="B19" s="230" t="s">
        <v>762</v>
      </c>
      <c r="C19" s="231" t="s">
        <v>45</v>
      </c>
      <c r="D19" s="232" t="s">
        <v>46</v>
      </c>
      <c r="E19" s="233" t="s">
        <v>40</v>
      </c>
      <c r="F19" s="234" t="s">
        <v>47</v>
      </c>
      <c r="G19" s="217"/>
      <c r="H19" s="235"/>
      <c r="I19" s="236" t="s">
        <v>48</v>
      </c>
      <c r="J19" s="39">
        <f>16937449237-J20</f>
        <v>16737449237</v>
      </c>
    </row>
    <row r="20" spans="1:11" ht="62">
      <c r="A20" s="237" t="s">
        <v>763</v>
      </c>
      <c r="B20" s="231" t="s">
        <v>447</v>
      </c>
      <c r="C20" s="231" t="s">
        <v>45</v>
      </c>
      <c r="D20" s="232" t="s">
        <v>46</v>
      </c>
      <c r="E20" s="233" t="s">
        <v>40</v>
      </c>
      <c r="F20" s="234" t="s">
        <v>47</v>
      </c>
      <c r="G20" s="217"/>
      <c r="H20" s="235"/>
      <c r="I20" s="236" t="s">
        <v>48</v>
      </c>
      <c r="J20" s="39">
        <v>200000000</v>
      </c>
    </row>
    <row r="21" spans="1:11" s="20" customFormat="1" ht="12">
      <c r="A21" s="212"/>
      <c r="B21" s="212"/>
      <c r="C21" s="213"/>
      <c r="D21" s="214">
        <v>24</v>
      </c>
      <c r="E21" s="215"/>
      <c r="F21" s="216"/>
      <c r="G21" s="217"/>
      <c r="H21" s="218"/>
      <c r="I21" s="219" t="s">
        <v>49</v>
      </c>
      <c r="J21" s="16">
        <f>+J22+J101</f>
        <v>616780090137</v>
      </c>
      <c r="K21" s="180"/>
    </row>
    <row r="22" spans="1:11" s="18" customFormat="1" ht="24">
      <c r="A22" s="212"/>
      <c r="B22" s="212"/>
      <c r="C22" s="213"/>
      <c r="D22" s="220" t="s">
        <v>50</v>
      </c>
      <c r="E22" s="215"/>
      <c r="F22" s="216"/>
      <c r="G22" s="217"/>
      <c r="H22" s="221"/>
      <c r="I22" s="219" t="s">
        <v>51</v>
      </c>
      <c r="J22" s="16">
        <f>+J23+J37+J43+J51+J72+J78+J88+J93+J97</f>
        <v>586664266154</v>
      </c>
      <c r="K22" s="60"/>
    </row>
    <row r="23" spans="1:11" s="18" customFormat="1" ht="48">
      <c r="A23" s="222"/>
      <c r="B23" s="212"/>
      <c r="C23" s="213"/>
      <c r="D23" s="220"/>
      <c r="E23" s="215"/>
      <c r="F23" s="223"/>
      <c r="G23" s="224" t="s">
        <v>52</v>
      </c>
      <c r="H23" s="225" t="s">
        <v>16</v>
      </c>
      <c r="I23" s="226" t="s">
        <v>53</v>
      </c>
      <c r="J23" s="16">
        <f>+J24</f>
        <v>210000000000</v>
      </c>
      <c r="K23" s="60"/>
    </row>
    <row r="24" spans="1:11" s="18" customFormat="1" ht="48">
      <c r="A24" s="222"/>
      <c r="B24" s="212"/>
      <c r="C24" s="213"/>
      <c r="D24" s="227" t="s">
        <v>54</v>
      </c>
      <c r="E24" s="215"/>
      <c r="F24" s="223"/>
      <c r="G24" s="228"/>
      <c r="H24" s="225"/>
      <c r="I24" s="226" t="s">
        <v>55</v>
      </c>
      <c r="J24" s="16">
        <f>SUM(J25:J36)</f>
        <v>210000000000</v>
      </c>
      <c r="K24" s="60"/>
    </row>
    <row r="25" spans="1:11" s="18" customFormat="1" ht="61.5" customHeight="1">
      <c r="A25" s="237" t="s">
        <v>763</v>
      </c>
      <c r="B25" s="231" t="s">
        <v>447</v>
      </c>
      <c r="C25" s="231" t="s">
        <v>56</v>
      </c>
      <c r="D25" s="232" t="s">
        <v>57</v>
      </c>
      <c r="E25" s="233" t="s">
        <v>23</v>
      </c>
      <c r="F25" s="234" t="s">
        <v>58</v>
      </c>
      <c r="G25" s="225"/>
      <c r="H25" s="235"/>
      <c r="I25" s="236" t="s">
        <v>487</v>
      </c>
      <c r="J25" s="37">
        <f>500000000+500000000</f>
        <v>1000000000</v>
      </c>
      <c r="K25" s="60"/>
    </row>
    <row r="26" spans="1:11" s="18" customFormat="1" ht="62">
      <c r="A26" s="237" t="s">
        <v>763</v>
      </c>
      <c r="B26" s="231" t="s">
        <v>447</v>
      </c>
      <c r="C26" s="231" t="s">
        <v>56</v>
      </c>
      <c r="D26" s="232" t="s">
        <v>59</v>
      </c>
      <c r="E26" s="233" t="s">
        <v>23</v>
      </c>
      <c r="F26" s="234" t="s">
        <v>60</v>
      </c>
      <c r="G26" s="225"/>
      <c r="H26" s="235"/>
      <c r="I26" s="236" t="s">
        <v>488</v>
      </c>
      <c r="J26" s="37">
        <f>1000000000+1000000000</f>
        <v>2000000000</v>
      </c>
      <c r="K26" s="181"/>
    </row>
    <row r="27" spans="1:11" s="18" customFormat="1" ht="62">
      <c r="A27" s="237" t="s">
        <v>763</v>
      </c>
      <c r="B27" s="231" t="s">
        <v>447</v>
      </c>
      <c r="C27" s="231" t="s">
        <v>56</v>
      </c>
      <c r="D27" s="232" t="s">
        <v>61</v>
      </c>
      <c r="E27" s="233" t="s">
        <v>23</v>
      </c>
      <c r="F27" s="234" t="s">
        <v>62</v>
      </c>
      <c r="G27" s="225"/>
      <c r="H27" s="235"/>
      <c r="I27" s="236" t="s">
        <v>489</v>
      </c>
      <c r="J27" s="37">
        <f>6500000000+4500000000</f>
        <v>11000000000</v>
      </c>
      <c r="K27" s="181"/>
    </row>
    <row r="28" spans="1:11" s="18" customFormat="1" ht="81">
      <c r="A28" s="237" t="s">
        <v>766</v>
      </c>
      <c r="B28" s="231" t="s">
        <v>767</v>
      </c>
      <c r="C28" s="231" t="s">
        <v>56</v>
      </c>
      <c r="D28" s="232" t="s">
        <v>57</v>
      </c>
      <c r="E28" s="233" t="s">
        <v>23</v>
      </c>
      <c r="F28" s="234" t="s">
        <v>58</v>
      </c>
      <c r="G28" s="225"/>
      <c r="H28" s="235"/>
      <c r="I28" s="236" t="s">
        <v>487</v>
      </c>
      <c r="J28" s="37">
        <v>9000000000</v>
      </c>
      <c r="K28" s="181"/>
    </row>
    <row r="29" spans="1:11" s="18" customFormat="1" ht="81">
      <c r="A29" s="237" t="s">
        <v>766</v>
      </c>
      <c r="B29" s="231" t="s">
        <v>767</v>
      </c>
      <c r="C29" s="231" t="s">
        <v>56</v>
      </c>
      <c r="D29" s="232" t="s">
        <v>59</v>
      </c>
      <c r="E29" s="233" t="s">
        <v>23</v>
      </c>
      <c r="F29" s="234" t="s">
        <v>60</v>
      </c>
      <c r="G29" s="225"/>
      <c r="H29" s="235"/>
      <c r="I29" s="236" t="s">
        <v>488</v>
      </c>
      <c r="J29" s="37">
        <v>18000000000</v>
      </c>
      <c r="K29" s="181"/>
    </row>
    <row r="30" spans="1:11" s="18" customFormat="1" ht="75.75" customHeight="1">
      <c r="A30" s="237" t="s">
        <v>766</v>
      </c>
      <c r="B30" s="231" t="s">
        <v>767</v>
      </c>
      <c r="C30" s="231" t="s">
        <v>56</v>
      </c>
      <c r="D30" s="232" t="s">
        <v>61</v>
      </c>
      <c r="E30" s="233" t="s">
        <v>23</v>
      </c>
      <c r="F30" s="234" t="s">
        <v>62</v>
      </c>
      <c r="G30" s="225"/>
      <c r="H30" s="235"/>
      <c r="I30" s="236" t="s">
        <v>489</v>
      </c>
      <c r="J30" s="37">
        <f>40500000000+58500000000</f>
        <v>99000000000</v>
      </c>
      <c r="K30" s="181"/>
    </row>
    <row r="31" spans="1:11" s="18" customFormat="1" ht="81">
      <c r="A31" s="237" t="s">
        <v>766</v>
      </c>
      <c r="B31" s="231" t="s">
        <v>767</v>
      </c>
      <c r="C31" s="231" t="s">
        <v>63</v>
      </c>
      <c r="D31" s="232" t="s">
        <v>57</v>
      </c>
      <c r="E31" s="233" t="s">
        <v>64</v>
      </c>
      <c r="F31" s="234" t="s">
        <v>58</v>
      </c>
      <c r="G31" s="225"/>
      <c r="H31" s="235"/>
      <c r="I31" s="236" t="s">
        <v>65</v>
      </c>
      <c r="J31" s="37">
        <v>500000000</v>
      </c>
      <c r="K31" s="60"/>
    </row>
    <row r="32" spans="1:11" s="18" customFormat="1" ht="81">
      <c r="A32" s="237" t="s">
        <v>766</v>
      </c>
      <c r="B32" s="231" t="s">
        <v>767</v>
      </c>
      <c r="C32" s="231" t="s">
        <v>63</v>
      </c>
      <c r="D32" s="232" t="s">
        <v>61</v>
      </c>
      <c r="E32" s="233" t="s">
        <v>64</v>
      </c>
      <c r="F32" s="234" t="s">
        <v>62</v>
      </c>
      <c r="G32" s="225"/>
      <c r="H32" s="235"/>
      <c r="I32" s="236" t="s">
        <v>66</v>
      </c>
      <c r="J32" s="37">
        <v>500000000</v>
      </c>
      <c r="K32" s="60"/>
    </row>
    <row r="33" spans="1:11" s="18" customFormat="1" ht="62">
      <c r="A33" s="237" t="s">
        <v>763</v>
      </c>
      <c r="B33" s="231" t="s">
        <v>447</v>
      </c>
      <c r="C33" s="231" t="s">
        <v>63</v>
      </c>
      <c r="D33" s="232" t="s">
        <v>57</v>
      </c>
      <c r="E33" s="233" t="s">
        <v>67</v>
      </c>
      <c r="F33" s="234" t="s">
        <v>58</v>
      </c>
      <c r="G33" s="225"/>
      <c r="H33" s="235"/>
      <c r="I33" s="236" t="s">
        <v>65</v>
      </c>
      <c r="J33" s="37">
        <v>3500000000</v>
      </c>
      <c r="K33" s="60"/>
    </row>
    <row r="34" spans="1:11" s="18" customFormat="1" ht="62">
      <c r="A34" s="237" t="s">
        <v>763</v>
      </c>
      <c r="B34" s="231" t="s">
        <v>447</v>
      </c>
      <c r="C34" s="231" t="s">
        <v>63</v>
      </c>
      <c r="D34" s="232" t="s">
        <v>61</v>
      </c>
      <c r="E34" s="233" t="s">
        <v>67</v>
      </c>
      <c r="F34" s="234" t="s">
        <v>62</v>
      </c>
      <c r="G34" s="225"/>
      <c r="H34" s="235"/>
      <c r="I34" s="236" t="s">
        <v>66</v>
      </c>
      <c r="J34" s="37">
        <v>3500000000</v>
      </c>
      <c r="K34" s="60"/>
    </row>
    <row r="35" spans="1:11" s="18" customFormat="1" ht="81">
      <c r="A35" s="237" t="s">
        <v>766</v>
      </c>
      <c r="B35" s="231" t="s">
        <v>767</v>
      </c>
      <c r="C35" s="231" t="s">
        <v>63</v>
      </c>
      <c r="D35" s="232" t="s">
        <v>57</v>
      </c>
      <c r="E35" s="233" t="s">
        <v>67</v>
      </c>
      <c r="F35" s="234" t="s">
        <v>58</v>
      </c>
      <c r="G35" s="225"/>
      <c r="H35" s="235"/>
      <c r="I35" s="236" t="s">
        <v>65</v>
      </c>
      <c r="J35" s="37">
        <f>27000000000-3500000000</f>
        <v>23500000000</v>
      </c>
      <c r="K35" s="60"/>
    </row>
    <row r="36" spans="1:11" s="18" customFormat="1" ht="81">
      <c r="A36" s="237" t="s">
        <v>766</v>
      </c>
      <c r="B36" s="231" t="s">
        <v>767</v>
      </c>
      <c r="C36" s="231" t="s">
        <v>63</v>
      </c>
      <c r="D36" s="232" t="s">
        <v>61</v>
      </c>
      <c r="E36" s="233" t="s">
        <v>67</v>
      </c>
      <c r="F36" s="234" t="s">
        <v>62</v>
      </c>
      <c r="G36" s="225"/>
      <c r="H36" s="235"/>
      <c r="I36" s="236" t="s">
        <v>66</v>
      </c>
      <c r="J36" s="37">
        <f>42000000000-3500000000</f>
        <v>38500000000</v>
      </c>
      <c r="K36" s="60"/>
    </row>
    <row r="37" spans="1:11" s="18" customFormat="1" ht="40">
      <c r="A37" s="212"/>
      <c r="B37" s="212"/>
      <c r="C37" s="213"/>
      <c r="D37" s="232"/>
      <c r="E37" s="240"/>
      <c r="F37" s="216"/>
      <c r="G37" s="217">
        <v>288</v>
      </c>
      <c r="H37" s="225" t="s">
        <v>16</v>
      </c>
      <c r="I37" s="226" t="s">
        <v>68</v>
      </c>
      <c r="J37" s="16">
        <f>+J38</f>
        <v>20586822138</v>
      </c>
      <c r="K37" s="60"/>
    </row>
    <row r="38" spans="1:11" s="18" customFormat="1" ht="48">
      <c r="A38" s="212"/>
      <c r="B38" s="212"/>
      <c r="C38" s="213"/>
      <c r="D38" s="227" t="s">
        <v>69</v>
      </c>
      <c r="E38" s="241"/>
      <c r="F38" s="234"/>
      <c r="G38" s="217"/>
      <c r="H38" s="235"/>
      <c r="I38" s="242" t="s">
        <v>70</v>
      </c>
      <c r="J38" s="16">
        <f>SUM(J39:J42)</f>
        <v>20586822138</v>
      </c>
      <c r="K38" s="60"/>
    </row>
    <row r="39" spans="1:11" ht="48">
      <c r="A39" s="229" t="s">
        <v>761</v>
      </c>
      <c r="B39" s="230" t="s">
        <v>762</v>
      </c>
      <c r="C39" s="231" t="s">
        <v>71</v>
      </c>
      <c r="D39" s="232" t="s">
        <v>72</v>
      </c>
      <c r="E39" s="233" t="s">
        <v>73</v>
      </c>
      <c r="F39" s="234" t="s">
        <v>74</v>
      </c>
      <c r="G39" s="217"/>
      <c r="H39" s="235"/>
      <c r="I39" s="236" t="s">
        <v>75</v>
      </c>
      <c r="J39" s="37">
        <v>1086822138</v>
      </c>
    </row>
    <row r="40" spans="1:11" ht="48">
      <c r="A40" s="229" t="s">
        <v>761</v>
      </c>
      <c r="B40" s="230" t="s">
        <v>762</v>
      </c>
      <c r="C40" s="231" t="s">
        <v>71</v>
      </c>
      <c r="D40" s="232" t="s">
        <v>72</v>
      </c>
      <c r="E40" s="233" t="s">
        <v>23</v>
      </c>
      <c r="F40" s="234" t="s">
        <v>74</v>
      </c>
      <c r="G40" s="217"/>
      <c r="H40" s="235"/>
      <c r="I40" s="236" t="s">
        <v>75</v>
      </c>
      <c r="J40" s="37">
        <v>7000000000</v>
      </c>
    </row>
    <row r="41" spans="1:11" ht="48">
      <c r="A41" s="229" t="s">
        <v>761</v>
      </c>
      <c r="B41" s="230" t="s">
        <v>762</v>
      </c>
      <c r="C41" s="231" t="s">
        <v>76</v>
      </c>
      <c r="D41" s="232" t="s">
        <v>72</v>
      </c>
      <c r="E41" s="233" t="s">
        <v>67</v>
      </c>
      <c r="F41" s="234" t="s">
        <v>74</v>
      </c>
      <c r="G41" s="217"/>
      <c r="H41" s="235"/>
      <c r="I41" s="236" t="s">
        <v>75</v>
      </c>
      <c r="J41" s="37">
        <v>10000000000</v>
      </c>
      <c r="K41" s="44"/>
    </row>
    <row r="42" spans="1:11" ht="48">
      <c r="A42" s="229" t="s">
        <v>761</v>
      </c>
      <c r="B42" s="230" t="s">
        <v>762</v>
      </c>
      <c r="C42" s="231" t="s">
        <v>76</v>
      </c>
      <c r="D42" s="232" t="s">
        <v>72</v>
      </c>
      <c r="E42" s="233" t="s">
        <v>500</v>
      </c>
      <c r="F42" s="234" t="s">
        <v>74</v>
      </c>
      <c r="G42" s="217"/>
      <c r="H42" s="235"/>
      <c r="I42" s="236" t="s">
        <v>75</v>
      </c>
      <c r="J42" s="37">
        <v>2500000000</v>
      </c>
      <c r="K42" s="44"/>
    </row>
    <row r="43" spans="1:11" s="18" customFormat="1" ht="40">
      <c r="A43" s="222"/>
      <c r="B43" s="212"/>
      <c r="C43" s="213"/>
      <c r="D43" s="220"/>
      <c r="E43" s="215"/>
      <c r="F43" s="223"/>
      <c r="G43" s="217" t="s">
        <v>77</v>
      </c>
      <c r="H43" s="225" t="s">
        <v>16</v>
      </c>
      <c r="I43" s="226" t="s">
        <v>78</v>
      </c>
      <c r="J43" s="16">
        <f>+J44</f>
        <v>41074000000</v>
      </c>
      <c r="K43" s="60"/>
    </row>
    <row r="44" spans="1:11" s="18" customFormat="1" ht="36">
      <c r="A44" s="222"/>
      <c r="B44" s="212"/>
      <c r="C44" s="213"/>
      <c r="D44" s="227" t="s">
        <v>79</v>
      </c>
      <c r="E44" s="215"/>
      <c r="F44" s="223"/>
      <c r="G44" s="228"/>
      <c r="H44" s="225"/>
      <c r="I44" s="226" t="s">
        <v>80</v>
      </c>
      <c r="J44" s="16">
        <f>SUM(J45:J50)</f>
        <v>41074000000</v>
      </c>
      <c r="K44" s="60"/>
    </row>
    <row r="45" spans="1:11" s="18" customFormat="1" ht="66" customHeight="1">
      <c r="A45" s="237" t="s">
        <v>763</v>
      </c>
      <c r="B45" s="231" t="s">
        <v>447</v>
      </c>
      <c r="C45" s="231" t="s">
        <v>81</v>
      </c>
      <c r="D45" s="232" t="s">
        <v>82</v>
      </c>
      <c r="E45" s="233" t="s">
        <v>64</v>
      </c>
      <c r="F45" s="243" t="s">
        <v>58</v>
      </c>
      <c r="G45" s="225"/>
      <c r="H45" s="235"/>
      <c r="I45" s="244" t="s">
        <v>83</v>
      </c>
      <c r="J45" s="37">
        <v>5000000000</v>
      </c>
      <c r="K45" s="44"/>
    </row>
    <row r="46" spans="1:11" s="18" customFormat="1" ht="66" customHeight="1">
      <c r="A46" s="237" t="s">
        <v>763</v>
      </c>
      <c r="B46" s="231" t="s">
        <v>447</v>
      </c>
      <c r="C46" s="231" t="s">
        <v>81</v>
      </c>
      <c r="D46" s="232" t="s">
        <v>84</v>
      </c>
      <c r="E46" s="233" t="s">
        <v>64</v>
      </c>
      <c r="F46" s="243" t="s">
        <v>62</v>
      </c>
      <c r="G46" s="225"/>
      <c r="H46" s="235"/>
      <c r="I46" s="244" t="s">
        <v>85</v>
      </c>
      <c r="J46" s="37">
        <v>14000000000</v>
      </c>
      <c r="K46" s="44"/>
    </row>
    <row r="47" spans="1:11" s="18" customFormat="1" ht="48">
      <c r="A47" s="229" t="s">
        <v>761</v>
      </c>
      <c r="B47" s="230" t="s">
        <v>762</v>
      </c>
      <c r="C47" s="231" t="s">
        <v>63</v>
      </c>
      <c r="D47" s="232" t="s">
        <v>82</v>
      </c>
      <c r="E47" s="241" t="s">
        <v>86</v>
      </c>
      <c r="F47" s="234" t="s">
        <v>58</v>
      </c>
      <c r="G47" s="225"/>
      <c r="H47" s="235"/>
      <c r="I47" s="236" t="s">
        <v>65</v>
      </c>
      <c r="J47" s="37">
        <v>74000000</v>
      </c>
      <c r="K47" s="44"/>
    </row>
    <row r="48" spans="1:11" s="18" customFormat="1" ht="81.75" customHeight="1">
      <c r="A48" s="229" t="s">
        <v>764</v>
      </c>
      <c r="B48" s="239" t="s">
        <v>765</v>
      </c>
      <c r="C48" s="231" t="s">
        <v>81</v>
      </c>
      <c r="D48" s="232" t="s">
        <v>82</v>
      </c>
      <c r="E48" s="46" t="s">
        <v>23</v>
      </c>
      <c r="F48" s="243" t="s">
        <v>58</v>
      </c>
      <c r="G48" s="224"/>
      <c r="H48" s="235"/>
      <c r="I48" s="236" t="s">
        <v>87</v>
      </c>
      <c r="J48" s="37">
        <v>5000000000</v>
      </c>
      <c r="K48" s="44"/>
    </row>
    <row r="49" spans="1:14" s="18" customFormat="1" ht="81.75" customHeight="1">
      <c r="A49" s="229" t="s">
        <v>764</v>
      </c>
      <c r="B49" s="239" t="s">
        <v>765</v>
      </c>
      <c r="C49" s="231" t="s">
        <v>81</v>
      </c>
      <c r="D49" s="232" t="s">
        <v>84</v>
      </c>
      <c r="E49" s="46" t="s">
        <v>23</v>
      </c>
      <c r="F49" s="243" t="s">
        <v>62</v>
      </c>
      <c r="G49" s="224"/>
      <c r="H49" s="235"/>
      <c r="I49" s="236" t="s">
        <v>88</v>
      </c>
      <c r="J49" s="37">
        <f>12000000000</f>
        <v>12000000000</v>
      </c>
      <c r="K49" s="44"/>
    </row>
    <row r="50" spans="1:14" s="18" customFormat="1" ht="82">
      <c r="A50" s="229" t="s">
        <v>764</v>
      </c>
      <c r="B50" s="239" t="s">
        <v>765</v>
      </c>
      <c r="C50" s="231" t="s">
        <v>89</v>
      </c>
      <c r="D50" s="232" t="s">
        <v>84</v>
      </c>
      <c r="E50" s="233" t="s">
        <v>23</v>
      </c>
      <c r="F50" s="243" t="s">
        <v>62</v>
      </c>
      <c r="G50" s="225"/>
      <c r="H50" s="235"/>
      <c r="I50" s="236" t="s">
        <v>490</v>
      </c>
      <c r="J50" s="37">
        <v>5000000000</v>
      </c>
      <c r="K50" s="44"/>
    </row>
    <row r="51" spans="1:14" s="18" customFormat="1" ht="48">
      <c r="A51" s="212"/>
      <c r="B51" s="212"/>
      <c r="C51" s="213"/>
      <c r="D51" s="232"/>
      <c r="E51" s="240"/>
      <c r="F51" s="216"/>
      <c r="G51" s="217">
        <v>290</v>
      </c>
      <c r="H51" s="225" t="s">
        <v>16</v>
      </c>
      <c r="I51" s="226" t="s">
        <v>90</v>
      </c>
      <c r="J51" s="16">
        <f>+J52</f>
        <v>212737180000</v>
      </c>
      <c r="K51" s="60"/>
    </row>
    <row r="52" spans="1:14" s="18" customFormat="1" ht="36">
      <c r="A52" s="212"/>
      <c r="B52" s="212"/>
      <c r="C52" s="213"/>
      <c r="D52" s="227" t="s">
        <v>91</v>
      </c>
      <c r="E52" s="241"/>
      <c r="F52" s="234"/>
      <c r="G52" s="217"/>
      <c r="H52" s="235"/>
      <c r="I52" s="242" t="s">
        <v>92</v>
      </c>
      <c r="J52" s="16">
        <f>SUM(J53:J71)</f>
        <v>212737180000</v>
      </c>
      <c r="K52" s="60"/>
    </row>
    <row r="53" spans="1:14" s="18" customFormat="1" ht="75.75" customHeight="1">
      <c r="A53" s="237" t="s">
        <v>766</v>
      </c>
      <c r="B53" s="231" t="s">
        <v>767</v>
      </c>
      <c r="C53" s="231" t="s">
        <v>93</v>
      </c>
      <c r="D53" s="232" t="s">
        <v>94</v>
      </c>
      <c r="E53" s="233" t="s">
        <v>67</v>
      </c>
      <c r="F53" s="234" t="s">
        <v>95</v>
      </c>
      <c r="G53" s="217"/>
      <c r="H53" s="235"/>
      <c r="I53" s="236" t="s">
        <v>96</v>
      </c>
      <c r="J53" s="37">
        <v>9000000000</v>
      </c>
      <c r="K53" s="60"/>
    </row>
    <row r="54" spans="1:14" s="18" customFormat="1" ht="75.75" customHeight="1">
      <c r="A54" s="237" t="s">
        <v>763</v>
      </c>
      <c r="B54" s="231" t="s">
        <v>447</v>
      </c>
      <c r="C54" s="231" t="s">
        <v>93</v>
      </c>
      <c r="D54" s="232" t="s">
        <v>94</v>
      </c>
      <c r="E54" s="233" t="s">
        <v>67</v>
      </c>
      <c r="F54" s="234" t="s">
        <v>95</v>
      </c>
      <c r="G54" s="217"/>
      <c r="H54" s="235"/>
      <c r="I54" s="236" t="s">
        <v>96</v>
      </c>
      <c r="J54" s="37">
        <v>1000000000</v>
      </c>
      <c r="K54" s="60"/>
    </row>
    <row r="55" spans="1:14" s="18" customFormat="1" ht="63.75" customHeight="1">
      <c r="A55" s="237" t="s">
        <v>763</v>
      </c>
      <c r="B55" s="231" t="s">
        <v>447</v>
      </c>
      <c r="C55" s="231" t="s">
        <v>97</v>
      </c>
      <c r="D55" s="232" t="s">
        <v>94</v>
      </c>
      <c r="E55" s="233" t="s">
        <v>40</v>
      </c>
      <c r="F55" s="234" t="s">
        <v>95</v>
      </c>
      <c r="G55" s="217"/>
      <c r="H55" s="235"/>
      <c r="I55" s="236" t="s">
        <v>96</v>
      </c>
      <c r="J55" s="37">
        <v>595000000</v>
      </c>
      <c r="K55" s="60"/>
      <c r="L55" s="187"/>
      <c r="M55" s="190"/>
      <c r="N55" s="190"/>
    </row>
    <row r="56" spans="1:14" s="18" customFormat="1" ht="62">
      <c r="A56" s="237" t="s">
        <v>763</v>
      </c>
      <c r="B56" s="231" t="s">
        <v>447</v>
      </c>
      <c r="C56" s="231" t="s">
        <v>93</v>
      </c>
      <c r="D56" s="232" t="s">
        <v>94</v>
      </c>
      <c r="E56" s="233" t="s">
        <v>40</v>
      </c>
      <c r="F56" s="234" t="s">
        <v>95</v>
      </c>
      <c r="G56" s="217"/>
      <c r="H56" s="235"/>
      <c r="I56" s="236" t="s">
        <v>96</v>
      </c>
      <c r="J56" s="37">
        <v>373000000</v>
      </c>
      <c r="K56" s="60"/>
    </row>
    <row r="57" spans="1:14" s="18" customFormat="1" ht="68.25" customHeight="1">
      <c r="A57" s="237" t="s">
        <v>763</v>
      </c>
      <c r="B57" s="231" t="s">
        <v>447</v>
      </c>
      <c r="C57" s="231" t="s">
        <v>93</v>
      </c>
      <c r="D57" s="232" t="s">
        <v>94</v>
      </c>
      <c r="E57" s="233" t="s">
        <v>64</v>
      </c>
      <c r="F57" s="234" t="s">
        <v>95</v>
      </c>
      <c r="G57" s="217"/>
      <c r="H57" s="235"/>
      <c r="I57" s="236" t="s">
        <v>96</v>
      </c>
      <c r="J57" s="37">
        <v>1921180000</v>
      </c>
      <c r="K57" s="60"/>
    </row>
    <row r="58" spans="1:14" s="18" customFormat="1" ht="81.75" customHeight="1">
      <c r="A58" s="237" t="s">
        <v>766</v>
      </c>
      <c r="B58" s="231" t="s">
        <v>767</v>
      </c>
      <c r="C58" s="231" t="s">
        <v>97</v>
      </c>
      <c r="D58" s="232" t="s">
        <v>94</v>
      </c>
      <c r="E58" s="233" t="s">
        <v>23</v>
      </c>
      <c r="F58" s="243" t="s">
        <v>95</v>
      </c>
      <c r="G58" s="225"/>
      <c r="H58" s="235"/>
      <c r="I58" s="236" t="s">
        <v>98</v>
      </c>
      <c r="J58" s="37">
        <f>54600000000-J60</f>
        <v>47140795455</v>
      </c>
      <c r="K58" s="188"/>
      <c r="L58" s="190"/>
      <c r="M58" s="191"/>
    </row>
    <row r="59" spans="1:14" ht="79.5" customHeight="1">
      <c r="A59" s="237" t="s">
        <v>766</v>
      </c>
      <c r="B59" s="231" t="s">
        <v>767</v>
      </c>
      <c r="C59" s="231" t="s">
        <v>97</v>
      </c>
      <c r="D59" s="232" t="s">
        <v>99</v>
      </c>
      <c r="E59" s="233" t="s">
        <v>23</v>
      </c>
      <c r="F59" s="243" t="s">
        <v>100</v>
      </c>
      <c r="G59" s="225"/>
      <c r="H59" s="235"/>
      <c r="I59" s="236" t="s">
        <v>101</v>
      </c>
      <c r="J59" s="37">
        <f>11000000000+24500000000</f>
        <v>35500000000</v>
      </c>
      <c r="K59" s="189"/>
      <c r="M59" s="191"/>
    </row>
    <row r="60" spans="1:14" s="18" customFormat="1" ht="67.5" customHeight="1">
      <c r="A60" s="237" t="s">
        <v>763</v>
      </c>
      <c r="B60" s="231" t="s">
        <v>447</v>
      </c>
      <c r="C60" s="231" t="s">
        <v>97</v>
      </c>
      <c r="D60" s="232" t="s">
        <v>94</v>
      </c>
      <c r="E60" s="233" t="s">
        <v>23</v>
      </c>
      <c r="F60" s="243" t="s">
        <v>95</v>
      </c>
      <c r="G60" s="225"/>
      <c r="H60" s="235"/>
      <c r="I60" s="236" t="s">
        <v>98</v>
      </c>
      <c r="J60" s="37">
        <f>1623750000+750000000+615000000+615000000+1100000000+666671435+568783110+350000000+870000000+300000000</f>
        <v>7459204545</v>
      </c>
      <c r="K60" s="60"/>
      <c r="M60" s="191"/>
    </row>
    <row r="61" spans="1:14" ht="59.25" customHeight="1">
      <c r="A61" s="237" t="s">
        <v>763</v>
      </c>
      <c r="B61" s="231" t="s">
        <v>447</v>
      </c>
      <c r="C61" s="231" t="s">
        <v>97</v>
      </c>
      <c r="D61" s="232" t="s">
        <v>99</v>
      </c>
      <c r="E61" s="233" t="s">
        <v>23</v>
      </c>
      <c r="F61" s="243" t="s">
        <v>100</v>
      </c>
      <c r="G61" s="225"/>
      <c r="H61" s="235"/>
      <c r="I61" s="236" t="s">
        <v>101</v>
      </c>
      <c r="J61" s="37">
        <v>900000000</v>
      </c>
      <c r="M61" s="191"/>
    </row>
    <row r="62" spans="1:14" s="18" customFormat="1" ht="79.5" customHeight="1">
      <c r="A62" s="237" t="s">
        <v>766</v>
      </c>
      <c r="B62" s="231" t="s">
        <v>767</v>
      </c>
      <c r="C62" s="231" t="s">
        <v>97</v>
      </c>
      <c r="D62" s="232" t="s">
        <v>94</v>
      </c>
      <c r="E62" s="233" t="s">
        <v>73</v>
      </c>
      <c r="F62" s="234" t="s">
        <v>95</v>
      </c>
      <c r="G62" s="217"/>
      <c r="H62" s="235"/>
      <c r="I62" s="236" t="s">
        <v>96</v>
      </c>
      <c r="J62" s="37">
        <v>6000000000</v>
      </c>
      <c r="K62" s="62"/>
      <c r="M62" s="191"/>
    </row>
    <row r="63" spans="1:14" ht="75" customHeight="1">
      <c r="A63" s="237" t="s">
        <v>766</v>
      </c>
      <c r="B63" s="231" t="s">
        <v>767</v>
      </c>
      <c r="C63" s="231" t="s">
        <v>93</v>
      </c>
      <c r="D63" s="232" t="s">
        <v>94</v>
      </c>
      <c r="E63" s="233" t="s">
        <v>102</v>
      </c>
      <c r="F63" s="234" t="s">
        <v>95</v>
      </c>
      <c r="G63" s="217"/>
      <c r="H63" s="235"/>
      <c r="I63" s="236" t="s">
        <v>96</v>
      </c>
      <c r="J63" s="37">
        <f>42251000000-J64</f>
        <v>38025900000</v>
      </c>
      <c r="M63" s="191"/>
    </row>
    <row r="64" spans="1:14" ht="66.75" customHeight="1">
      <c r="A64" s="237" t="s">
        <v>763</v>
      </c>
      <c r="B64" s="231" t="s">
        <v>447</v>
      </c>
      <c r="C64" s="231" t="s">
        <v>93</v>
      </c>
      <c r="D64" s="232" t="s">
        <v>94</v>
      </c>
      <c r="E64" s="233" t="s">
        <v>102</v>
      </c>
      <c r="F64" s="234" t="s">
        <v>95</v>
      </c>
      <c r="G64" s="217"/>
      <c r="H64" s="235"/>
      <c r="I64" s="236" t="s">
        <v>96</v>
      </c>
      <c r="J64" s="37">
        <v>4225100000</v>
      </c>
      <c r="M64" s="191"/>
    </row>
    <row r="65" spans="1:14" ht="75" customHeight="1">
      <c r="A65" s="237" t="s">
        <v>766</v>
      </c>
      <c r="B65" s="231" t="s">
        <v>767</v>
      </c>
      <c r="C65" s="231" t="s">
        <v>93</v>
      </c>
      <c r="D65" s="232" t="s">
        <v>99</v>
      </c>
      <c r="E65" s="233" t="s">
        <v>102</v>
      </c>
      <c r="F65" s="243" t="s">
        <v>100</v>
      </c>
      <c r="G65" s="225"/>
      <c r="H65" s="235"/>
      <c r="I65" s="236" t="s">
        <v>101</v>
      </c>
      <c r="J65" s="37">
        <f>11649000000-J66</f>
        <v>10484100000</v>
      </c>
      <c r="M65" s="191"/>
    </row>
    <row r="66" spans="1:14" ht="63.75" customHeight="1">
      <c r="A66" s="237" t="s">
        <v>763</v>
      </c>
      <c r="B66" s="231" t="s">
        <v>447</v>
      </c>
      <c r="C66" s="231" t="s">
        <v>93</v>
      </c>
      <c r="D66" s="232" t="s">
        <v>99</v>
      </c>
      <c r="E66" s="233" t="s">
        <v>102</v>
      </c>
      <c r="F66" s="243" t="s">
        <v>100</v>
      </c>
      <c r="G66" s="225"/>
      <c r="H66" s="235"/>
      <c r="I66" s="236" t="s">
        <v>101</v>
      </c>
      <c r="J66" s="37">
        <v>1164900000</v>
      </c>
      <c r="M66" s="191"/>
    </row>
    <row r="67" spans="1:14" ht="78" customHeight="1">
      <c r="A67" s="237" t="s">
        <v>766</v>
      </c>
      <c r="B67" s="231" t="s">
        <v>767</v>
      </c>
      <c r="C67" s="231" t="s">
        <v>93</v>
      </c>
      <c r="D67" s="232" t="s">
        <v>99</v>
      </c>
      <c r="E67" s="233" t="s">
        <v>103</v>
      </c>
      <c r="F67" s="243" t="s">
        <v>100</v>
      </c>
      <c r="G67" s="217"/>
      <c r="H67" s="235"/>
      <c r="I67" s="236" t="s">
        <v>101</v>
      </c>
      <c r="J67" s="37">
        <f>45000000000-J68</f>
        <v>40500000000</v>
      </c>
      <c r="K67" s="189"/>
      <c r="M67" s="192"/>
    </row>
    <row r="68" spans="1:14" ht="66.75" customHeight="1">
      <c r="A68" s="237" t="s">
        <v>763</v>
      </c>
      <c r="B68" s="231" t="s">
        <v>447</v>
      </c>
      <c r="C68" s="231" t="s">
        <v>93</v>
      </c>
      <c r="D68" s="232" t="s">
        <v>99</v>
      </c>
      <c r="E68" s="233" t="s">
        <v>103</v>
      </c>
      <c r="F68" s="243" t="s">
        <v>100</v>
      </c>
      <c r="G68" s="217"/>
      <c r="H68" s="235"/>
      <c r="I68" s="236" t="s">
        <v>101</v>
      </c>
      <c r="J68" s="37">
        <v>4500000000</v>
      </c>
      <c r="M68" s="192"/>
    </row>
    <row r="69" spans="1:14" ht="69" customHeight="1">
      <c r="A69" s="237" t="s">
        <v>763</v>
      </c>
      <c r="B69" s="231" t="s">
        <v>447</v>
      </c>
      <c r="C69" s="231" t="s">
        <v>97</v>
      </c>
      <c r="D69" s="232" t="s">
        <v>94</v>
      </c>
      <c r="E69" s="233" t="s">
        <v>103</v>
      </c>
      <c r="F69" s="234" t="s">
        <v>95</v>
      </c>
      <c r="G69" s="217"/>
      <c r="H69" s="235"/>
      <c r="I69" s="236" t="s">
        <v>96</v>
      </c>
      <c r="J69" s="142">
        <v>293000000</v>
      </c>
    </row>
    <row r="70" spans="1:14" ht="81" customHeight="1">
      <c r="A70" s="237" t="s">
        <v>766</v>
      </c>
      <c r="B70" s="231" t="s">
        <v>767</v>
      </c>
      <c r="C70" s="231" t="s">
        <v>97</v>
      </c>
      <c r="D70" s="232" t="s">
        <v>94</v>
      </c>
      <c r="E70" s="233" t="s">
        <v>103</v>
      </c>
      <c r="F70" s="234" t="s">
        <v>95</v>
      </c>
      <c r="G70" s="217"/>
      <c r="H70" s="235"/>
      <c r="I70" s="236" t="s">
        <v>96</v>
      </c>
      <c r="J70" s="142">
        <v>1665290107</v>
      </c>
    </row>
    <row r="71" spans="1:14" ht="76.5" customHeight="1">
      <c r="A71" s="237" t="s">
        <v>766</v>
      </c>
      <c r="B71" s="231" t="s">
        <v>767</v>
      </c>
      <c r="C71" s="231" t="s">
        <v>97</v>
      </c>
      <c r="D71" s="232" t="s">
        <v>94</v>
      </c>
      <c r="E71" s="233" t="s">
        <v>104</v>
      </c>
      <c r="F71" s="234" t="s">
        <v>95</v>
      </c>
      <c r="G71" s="217"/>
      <c r="H71" s="235"/>
      <c r="I71" s="236" t="s">
        <v>96</v>
      </c>
      <c r="J71" s="142">
        <v>1989709893</v>
      </c>
    </row>
    <row r="72" spans="1:14" s="18" customFormat="1" ht="58.5" customHeight="1">
      <c r="A72" s="212"/>
      <c r="B72" s="212"/>
      <c r="C72" s="213"/>
      <c r="D72" s="232"/>
      <c r="E72" s="240"/>
      <c r="F72" s="216"/>
      <c r="G72" s="224" t="s">
        <v>105</v>
      </c>
      <c r="H72" s="225" t="s">
        <v>16</v>
      </c>
      <c r="I72" s="226" t="s">
        <v>106</v>
      </c>
      <c r="J72" s="16">
        <f>+J73</f>
        <v>10107130011</v>
      </c>
      <c r="K72" s="60"/>
    </row>
    <row r="73" spans="1:14" s="18" customFormat="1" ht="36">
      <c r="A73" s="212"/>
      <c r="B73" s="212"/>
      <c r="C73" s="213"/>
      <c r="D73" s="227" t="s">
        <v>107</v>
      </c>
      <c r="E73" s="245"/>
      <c r="F73" s="246"/>
      <c r="G73" s="246"/>
      <c r="H73" s="247"/>
      <c r="I73" s="242" t="s">
        <v>108</v>
      </c>
      <c r="J73" s="16">
        <f>+J74+J75+J77+J76</f>
        <v>10107130011</v>
      </c>
      <c r="K73" s="60"/>
    </row>
    <row r="74" spans="1:14" s="18" customFormat="1" ht="81">
      <c r="A74" s="237" t="s">
        <v>766</v>
      </c>
      <c r="B74" s="231" t="s">
        <v>767</v>
      </c>
      <c r="C74" s="231" t="s">
        <v>109</v>
      </c>
      <c r="D74" s="248" t="s">
        <v>110</v>
      </c>
      <c r="E74" s="233" t="s">
        <v>67</v>
      </c>
      <c r="F74" s="216" t="s">
        <v>58</v>
      </c>
      <c r="G74" s="216"/>
      <c r="H74" s="221"/>
      <c r="I74" s="239" t="s">
        <v>756</v>
      </c>
      <c r="J74" s="37">
        <v>4000000000</v>
      </c>
      <c r="K74" s="183"/>
    </row>
    <row r="75" spans="1:14" s="18" customFormat="1" ht="81">
      <c r="A75" s="237" t="s">
        <v>766</v>
      </c>
      <c r="B75" s="231" t="s">
        <v>767</v>
      </c>
      <c r="C75" s="231" t="s">
        <v>111</v>
      </c>
      <c r="D75" s="248" t="s">
        <v>110</v>
      </c>
      <c r="E75" s="233" t="s">
        <v>103</v>
      </c>
      <c r="F75" s="223" t="s">
        <v>58</v>
      </c>
      <c r="G75" s="223"/>
      <c r="H75" s="221"/>
      <c r="I75" s="239" t="s">
        <v>757</v>
      </c>
      <c r="J75" s="249">
        <v>2000000000</v>
      </c>
      <c r="K75" s="183"/>
    </row>
    <row r="76" spans="1:14" s="18" customFormat="1" ht="62">
      <c r="A76" s="237" t="s">
        <v>763</v>
      </c>
      <c r="B76" s="231" t="s">
        <v>447</v>
      </c>
      <c r="C76" s="231" t="s">
        <v>111</v>
      </c>
      <c r="D76" s="248" t="s">
        <v>110</v>
      </c>
      <c r="E76" s="233" t="s">
        <v>112</v>
      </c>
      <c r="F76" s="223" t="s">
        <v>58</v>
      </c>
      <c r="G76" s="223"/>
      <c r="H76" s="221"/>
      <c r="I76" s="239" t="s">
        <v>757</v>
      </c>
      <c r="J76" s="249">
        <v>609822403</v>
      </c>
      <c r="K76" s="183"/>
    </row>
    <row r="77" spans="1:14" s="18" customFormat="1" ht="81">
      <c r="A77" s="237" t="s">
        <v>766</v>
      </c>
      <c r="B77" s="231" t="s">
        <v>767</v>
      </c>
      <c r="C77" s="231" t="s">
        <v>111</v>
      </c>
      <c r="D77" s="248" t="s">
        <v>110</v>
      </c>
      <c r="E77" s="233" t="s">
        <v>112</v>
      </c>
      <c r="F77" s="223" t="s">
        <v>58</v>
      </c>
      <c r="G77" s="223"/>
      <c r="H77" s="221"/>
      <c r="I77" s="239" t="s">
        <v>757</v>
      </c>
      <c r="J77" s="249">
        <f>4107130011-J76</f>
        <v>3497307608</v>
      </c>
      <c r="K77" s="183"/>
    </row>
    <row r="78" spans="1:14" s="18" customFormat="1" ht="48">
      <c r="A78" s="212"/>
      <c r="B78" s="212"/>
      <c r="C78" s="213"/>
      <c r="D78" s="232"/>
      <c r="E78" s="240"/>
      <c r="F78" s="216"/>
      <c r="G78" s="217">
        <v>292</v>
      </c>
      <c r="H78" s="225" t="s">
        <v>16</v>
      </c>
      <c r="I78" s="226" t="s">
        <v>113</v>
      </c>
      <c r="J78" s="16">
        <f>+J79</f>
        <v>39165134005</v>
      </c>
      <c r="K78" s="60"/>
    </row>
    <row r="79" spans="1:14" s="18" customFormat="1" ht="36">
      <c r="A79" s="212"/>
      <c r="B79" s="212"/>
      <c r="C79" s="213"/>
      <c r="D79" s="227" t="s">
        <v>114</v>
      </c>
      <c r="E79" s="241"/>
      <c r="F79" s="234"/>
      <c r="G79" s="217"/>
      <c r="H79" s="235"/>
      <c r="I79" s="242" t="s">
        <v>115</v>
      </c>
      <c r="J79" s="16">
        <f>SUM(J80:J87)</f>
        <v>39165134005</v>
      </c>
      <c r="K79" s="60"/>
      <c r="L79" s="204"/>
    </row>
    <row r="80" spans="1:14" s="18" customFormat="1" ht="62">
      <c r="A80" s="237" t="s">
        <v>763</v>
      </c>
      <c r="B80" s="231" t="s">
        <v>447</v>
      </c>
      <c r="C80" s="231" t="s">
        <v>116</v>
      </c>
      <c r="D80" s="232" t="s">
        <v>117</v>
      </c>
      <c r="E80" s="233" t="s">
        <v>112</v>
      </c>
      <c r="F80" s="234" t="s">
        <v>118</v>
      </c>
      <c r="G80" s="217"/>
      <c r="H80" s="235"/>
      <c r="I80" s="236" t="s">
        <v>119</v>
      </c>
      <c r="J80" s="37">
        <v>5165165778</v>
      </c>
      <c r="K80" s="44"/>
      <c r="L80" s="17"/>
      <c r="M80" s="44"/>
      <c r="N80" s="184"/>
    </row>
    <row r="81" spans="1:12" s="18" customFormat="1" ht="62">
      <c r="A81" s="237" t="s">
        <v>763</v>
      </c>
      <c r="B81" s="231" t="s">
        <v>447</v>
      </c>
      <c r="C81" s="231" t="s">
        <v>120</v>
      </c>
      <c r="D81" s="232" t="s">
        <v>117</v>
      </c>
      <c r="E81" s="233" t="s">
        <v>112</v>
      </c>
      <c r="F81" s="234" t="s">
        <v>118</v>
      </c>
      <c r="G81" s="217"/>
      <c r="H81" s="235"/>
      <c r="I81" s="236" t="s">
        <v>119</v>
      </c>
      <c r="J81" s="37">
        <v>4945429843</v>
      </c>
      <c r="L81" s="17"/>
    </row>
    <row r="82" spans="1:12" s="18" customFormat="1" ht="62">
      <c r="A82" s="237" t="s">
        <v>763</v>
      </c>
      <c r="B82" s="231" t="s">
        <v>447</v>
      </c>
      <c r="C82" s="231" t="s">
        <v>116</v>
      </c>
      <c r="D82" s="232" t="s">
        <v>117</v>
      </c>
      <c r="E82" s="233" t="s">
        <v>121</v>
      </c>
      <c r="F82" s="234" t="s">
        <v>118</v>
      </c>
      <c r="G82" s="217"/>
      <c r="H82" s="235"/>
      <c r="I82" s="236" t="s">
        <v>119</v>
      </c>
      <c r="J82" s="250">
        <v>15883261045</v>
      </c>
      <c r="K82" s="44"/>
      <c r="L82" s="17"/>
    </row>
    <row r="83" spans="1:12" s="18" customFormat="1" ht="62">
      <c r="A83" s="237" t="s">
        <v>763</v>
      </c>
      <c r="B83" s="231" t="s">
        <v>447</v>
      </c>
      <c r="C83" s="231" t="s">
        <v>120</v>
      </c>
      <c r="D83" s="232" t="s">
        <v>117</v>
      </c>
      <c r="E83" s="233" t="s">
        <v>121</v>
      </c>
      <c r="F83" s="234" t="s">
        <v>118</v>
      </c>
      <c r="G83" s="217"/>
      <c r="H83" s="235"/>
      <c r="I83" s="236" t="s">
        <v>119</v>
      </c>
      <c r="J83" s="250">
        <v>7418144764</v>
      </c>
      <c r="K83" s="60"/>
    </row>
    <row r="84" spans="1:12" s="18" customFormat="1" ht="62">
      <c r="A84" s="237" t="s">
        <v>763</v>
      </c>
      <c r="B84" s="231" t="s">
        <v>447</v>
      </c>
      <c r="C84" s="231" t="s">
        <v>116</v>
      </c>
      <c r="D84" s="232" t="s">
        <v>117</v>
      </c>
      <c r="E84" s="233" t="s">
        <v>122</v>
      </c>
      <c r="F84" s="234" t="s">
        <v>118</v>
      </c>
      <c r="G84" s="217"/>
      <c r="H84" s="235"/>
      <c r="I84" s="236" t="s">
        <v>119</v>
      </c>
      <c r="J84" s="250">
        <v>41597843</v>
      </c>
      <c r="K84" s="44"/>
    </row>
    <row r="85" spans="1:12" s="18" customFormat="1" ht="62">
      <c r="A85" s="237" t="s">
        <v>763</v>
      </c>
      <c r="B85" s="231" t="s">
        <v>447</v>
      </c>
      <c r="C85" s="231" t="s">
        <v>120</v>
      </c>
      <c r="D85" s="232" t="s">
        <v>117</v>
      </c>
      <c r="E85" s="233" t="s">
        <v>122</v>
      </c>
      <c r="F85" s="234" t="s">
        <v>118</v>
      </c>
      <c r="G85" s="217"/>
      <c r="H85" s="235"/>
      <c r="I85" s="236" t="s">
        <v>119</v>
      </c>
      <c r="J85" s="250">
        <f>1711534732-J86</f>
        <v>1283534732</v>
      </c>
      <c r="K85" s="60"/>
    </row>
    <row r="86" spans="1:12" s="18" customFormat="1" ht="48">
      <c r="A86" s="229" t="s">
        <v>761</v>
      </c>
      <c r="B86" s="230" t="s">
        <v>762</v>
      </c>
      <c r="C86" s="231" t="s">
        <v>120</v>
      </c>
      <c r="D86" s="232" t="s">
        <v>117</v>
      </c>
      <c r="E86" s="233" t="s">
        <v>122</v>
      </c>
      <c r="F86" s="234" t="s">
        <v>118</v>
      </c>
      <c r="G86" s="217"/>
      <c r="H86" s="235"/>
      <c r="I86" s="236" t="s">
        <v>119</v>
      </c>
      <c r="J86" s="250">
        <v>428000000</v>
      </c>
      <c r="K86" s="60"/>
    </row>
    <row r="87" spans="1:12" s="18" customFormat="1" ht="62">
      <c r="A87" s="237" t="s">
        <v>763</v>
      </c>
      <c r="B87" s="231" t="s">
        <v>447</v>
      </c>
      <c r="C87" s="231" t="s">
        <v>120</v>
      </c>
      <c r="D87" s="232" t="s">
        <v>117</v>
      </c>
      <c r="E87" s="233" t="s">
        <v>123</v>
      </c>
      <c r="F87" s="234" t="s">
        <v>118</v>
      </c>
      <c r="G87" s="217"/>
      <c r="H87" s="235"/>
      <c r="I87" s="236" t="s">
        <v>119</v>
      </c>
      <c r="J87" s="250">
        <v>4000000000</v>
      </c>
      <c r="K87" s="60"/>
    </row>
    <row r="88" spans="1:12" s="18" customFormat="1" ht="40">
      <c r="A88" s="212"/>
      <c r="B88" s="212"/>
      <c r="C88" s="213"/>
      <c r="D88" s="232"/>
      <c r="E88" s="240"/>
      <c r="F88" s="216"/>
      <c r="G88" s="217">
        <v>293</v>
      </c>
      <c r="H88" s="225" t="s">
        <v>16</v>
      </c>
      <c r="I88" s="226" t="s">
        <v>124</v>
      </c>
      <c r="J88" s="16">
        <f>+J89</f>
        <v>21000000000</v>
      </c>
      <c r="K88" s="60"/>
    </row>
    <row r="89" spans="1:12" s="18" customFormat="1" ht="48">
      <c r="A89" s="212"/>
      <c r="B89" s="212"/>
      <c r="C89" s="213"/>
      <c r="D89" s="227" t="s">
        <v>125</v>
      </c>
      <c r="E89" s="241"/>
      <c r="F89" s="234"/>
      <c r="G89" s="217"/>
      <c r="H89" s="235"/>
      <c r="I89" s="242" t="s">
        <v>126</v>
      </c>
      <c r="J89" s="16">
        <f>+J90+J91+J92</f>
        <v>21000000000</v>
      </c>
      <c r="K89" s="60"/>
    </row>
    <row r="90" spans="1:12" s="18" customFormat="1" ht="65.25" customHeight="1">
      <c r="A90" s="237" t="s">
        <v>763</v>
      </c>
      <c r="B90" s="231" t="s">
        <v>447</v>
      </c>
      <c r="C90" s="231" t="s">
        <v>127</v>
      </c>
      <c r="D90" s="251" t="s">
        <v>128</v>
      </c>
      <c r="E90" s="233" t="s">
        <v>67</v>
      </c>
      <c r="F90" s="234" t="s">
        <v>129</v>
      </c>
      <c r="G90" s="217"/>
      <c r="H90" s="235"/>
      <c r="I90" s="242" t="s">
        <v>130</v>
      </c>
      <c r="J90" s="37">
        <v>1000000000</v>
      </c>
      <c r="K90" s="60"/>
    </row>
    <row r="91" spans="1:12" s="18" customFormat="1" ht="42.75" customHeight="1">
      <c r="A91" s="229" t="s">
        <v>761</v>
      </c>
      <c r="B91" s="230" t="s">
        <v>762</v>
      </c>
      <c r="C91" s="231" t="s">
        <v>131</v>
      </c>
      <c r="D91" s="251" t="s">
        <v>128</v>
      </c>
      <c r="E91" s="233" t="s">
        <v>23</v>
      </c>
      <c r="F91" s="234" t="s">
        <v>129</v>
      </c>
      <c r="G91" s="217"/>
      <c r="H91" s="235"/>
      <c r="I91" s="242" t="s">
        <v>130</v>
      </c>
      <c r="J91" s="37">
        <v>15000000000</v>
      </c>
      <c r="K91" s="60"/>
    </row>
    <row r="92" spans="1:12" s="18" customFormat="1" ht="44.25" customHeight="1">
      <c r="A92" s="229" t="s">
        <v>761</v>
      </c>
      <c r="B92" s="230" t="s">
        <v>762</v>
      </c>
      <c r="C92" s="231" t="s">
        <v>127</v>
      </c>
      <c r="D92" s="251" t="s">
        <v>128</v>
      </c>
      <c r="E92" s="233" t="s">
        <v>23</v>
      </c>
      <c r="F92" s="234" t="s">
        <v>129</v>
      </c>
      <c r="G92" s="217"/>
      <c r="H92" s="235"/>
      <c r="I92" s="242" t="s">
        <v>130</v>
      </c>
      <c r="J92" s="37">
        <v>5000000000</v>
      </c>
      <c r="K92" s="60"/>
    </row>
    <row r="93" spans="1:12" s="18" customFormat="1" ht="40">
      <c r="A93" s="212"/>
      <c r="B93" s="212"/>
      <c r="C93" s="213"/>
      <c r="D93" s="232"/>
      <c r="E93" s="240"/>
      <c r="F93" s="216"/>
      <c r="G93" s="217">
        <v>295</v>
      </c>
      <c r="H93" s="225" t="s">
        <v>16</v>
      </c>
      <c r="I93" s="226" t="s">
        <v>139</v>
      </c>
      <c r="J93" s="16">
        <f>+J94</f>
        <v>10994000000</v>
      </c>
      <c r="K93" s="60"/>
    </row>
    <row r="94" spans="1:12" ht="36">
      <c r="A94" s="212"/>
      <c r="B94" s="212"/>
      <c r="C94" s="213"/>
      <c r="D94" s="227" t="s">
        <v>140</v>
      </c>
      <c r="E94" s="241"/>
      <c r="F94" s="234"/>
      <c r="G94" s="217"/>
      <c r="H94" s="235"/>
      <c r="I94" s="242" t="s">
        <v>141</v>
      </c>
      <c r="J94" s="16">
        <f>SUM(J95:J96)</f>
        <v>10994000000</v>
      </c>
    </row>
    <row r="95" spans="1:12" ht="68.25" customHeight="1">
      <c r="A95" s="237" t="s">
        <v>763</v>
      </c>
      <c r="B95" s="231" t="s">
        <v>447</v>
      </c>
      <c r="C95" s="231" t="s">
        <v>142</v>
      </c>
      <c r="D95" s="251" t="s">
        <v>143</v>
      </c>
      <c r="E95" s="233" t="s">
        <v>40</v>
      </c>
      <c r="F95" s="234" t="s">
        <v>144</v>
      </c>
      <c r="G95" s="217"/>
      <c r="H95" s="235"/>
      <c r="I95" s="242" t="s">
        <v>145</v>
      </c>
      <c r="J95" s="37">
        <v>1828000000</v>
      </c>
      <c r="K95" s="60"/>
      <c r="L95" s="185"/>
    </row>
    <row r="96" spans="1:12" ht="67.5" customHeight="1">
      <c r="A96" s="237" t="s">
        <v>763</v>
      </c>
      <c r="B96" s="231" t="s">
        <v>447</v>
      </c>
      <c r="C96" s="231" t="s">
        <v>142</v>
      </c>
      <c r="D96" s="251" t="s">
        <v>143</v>
      </c>
      <c r="E96" s="233" t="s">
        <v>64</v>
      </c>
      <c r="F96" s="234" t="s">
        <v>144</v>
      </c>
      <c r="G96" s="217"/>
      <c r="H96" s="235"/>
      <c r="I96" s="242" t="s">
        <v>145</v>
      </c>
      <c r="J96" s="37">
        <v>9166000000</v>
      </c>
      <c r="K96" s="60"/>
      <c r="L96" s="185"/>
    </row>
    <row r="97" spans="1:13" s="18" customFormat="1" ht="40">
      <c r="A97" s="212"/>
      <c r="B97" s="212"/>
      <c r="C97" s="213"/>
      <c r="D97" s="232"/>
      <c r="E97" s="240"/>
      <c r="F97" s="216"/>
      <c r="G97" s="217">
        <v>296</v>
      </c>
      <c r="H97" s="225" t="s">
        <v>16</v>
      </c>
      <c r="I97" s="226" t="s">
        <v>146</v>
      </c>
      <c r="J97" s="16">
        <f>+J98</f>
        <v>21000000000</v>
      </c>
      <c r="K97" s="60"/>
    </row>
    <row r="98" spans="1:13" s="18" customFormat="1" ht="36">
      <c r="A98" s="212"/>
      <c r="B98" s="212"/>
      <c r="C98" s="213"/>
      <c r="D98" s="227" t="s">
        <v>147</v>
      </c>
      <c r="E98" s="245"/>
      <c r="F98" s="246"/>
      <c r="G98" s="217"/>
      <c r="H98" s="247"/>
      <c r="I98" s="242" t="s">
        <v>148</v>
      </c>
      <c r="J98" s="16">
        <f>SUM(J99:J100)</f>
        <v>21000000000</v>
      </c>
      <c r="K98" s="60"/>
    </row>
    <row r="99" spans="1:13" s="18" customFormat="1" ht="62.25" customHeight="1">
      <c r="A99" s="229" t="s">
        <v>761</v>
      </c>
      <c r="B99" s="230" t="s">
        <v>762</v>
      </c>
      <c r="C99" s="231" t="s">
        <v>149</v>
      </c>
      <c r="D99" s="248" t="s">
        <v>150</v>
      </c>
      <c r="E99" s="233" t="s">
        <v>23</v>
      </c>
      <c r="F99" s="216" t="s">
        <v>151</v>
      </c>
      <c r="G99" s="217"/>
      <c r="H99" s="221"/>
      <c r="I99" s="239" t="s">
        <v>152</v>
      </c>
      <c r="J99" s="37">
        <v>4000000000</v>
      </c>
      <c r="K99" s="60"/>
    </row>
    <row r="100" spans="1:13" s="18" customFormat="1" ht="63" customHeight="1">
      <c r="A100" s="229" t="s">
        <v>761</v>
      </c>
      <c r="B100" s="230" t="s">
        <v>762</v>
      </c>
      <c r="C100" s="231" t="s">
        <v>153</v>
      </c>
      <c r="D100" s="248" t="s">
        <v>150</v>
      </c>
      <c r="E100" s="233" t="s">
        <v>23</v>
      </c>
      <c r="F100" s="216" t="s">
        <v>151</v>
      </c>
      <c r="G100" s="217"/>
      <c r="H100" s="221"/>
      <c r="I100" s="239" t="s">
        <v>152</v>
      </c>
      <c r="J100" s="37">
        <v>17000000000</v>
      </c>
      <c r="K100" s="60"/>
    </row>
    <row r="101" spans="1:13" s="18" customFormat="1" ht="21.75" customHeight="1">
      <c r="A101" s="213"/>
      <c r="B101" s="252"/>
      <c r="C101" s="213"/>
      <c r="D101" s="220" t="s">
        <v>13</v>
      </c>
      <c r="E101" s="253"/>
      <c r="F101" s="220"/>
      <c r="G101" s="220"/>
      <c r="H101" s="213"/>
      <c r="I101" s="212" t="s">
        <v>154</v>
      </c>
      <c r="J101" s="16">
        <f>+J107+J102</f>
        <v>30115823983</v>
      </c>
      <c r="K101" s="60"/>
    </row>
    <row r="102" spans="1:13" s="18" customFormat="1" ht="48">
      <c r="A102" s="212"/>
      <c r="B102" s="212"/>
      <c r="C102" s="213"/>
      <c r="D102" s="232"/>
      <c r="E102" s="240"/>
      <c r="F102" s="216"/>
      <c r="G102" s="217">
        <v>294</v>
      </c>
      <c r="H102" s="225" t="s">
        <v>16</v>
      </c>
      <c r="I102" s="226" t="s">
        <v>132</v>
      </c>
      <c r="J102" s="16">
        <f>+J103</f>
        <v>16000000000</v>
      </c>
      <c r="K102" s="60"/>
      <c r="M102" s="193"/>
    </row>
    <row r="103" spans="1:13" s="18" customFormat="1" ht="33" customHeight="1">
      <c r="A103" s="212"/>
      <c r="B103" s="212"/>
      <c r="C103" s="213"/>
      <c r="D103" s="227" t="s">
        <v>133</v>
      </c>
      <c r="E103" s="241"/>
      <c r="F103" s="234"/>
      <c r="G103" s="217"/>
      <c r="H103" s="235"/>
      <c r="I103" s="242" t="s">
        <v>134</v>
      </c>
      <c r="J103" s="16">
        <f>+J105+J106+J104</f>
        <v>16000000000</v>
      </c>
      <c r="K103" s="60"/>
    </row>
    <row r="104" spans="1:13" s="18" customFormat="1" ht="65.25" customHeight="1">
      <c r="A104" s="237" t="s">
        <v>763</v>
      </c>
      <c r="B104" s="231" t="s">
        <v>447</v>
      </c>
      <c r="C104" s="231" t="s">
        <v>135</v>
      </c>
      <c r="D104" s="251" t="s">
        <v>136</v>
      </c>
      <c r="E104" s="233" t="s">
        <v>40</v>
      </c>
      <c r="F104" s="234" t="s">
        <v>137</v>
      </c>
      <c r="G104" s="217"/>
      <c r="H104" s="235"/>
      <c r="I104" s="242" t="s">
        <v>138</v>
      </c>
      <c r="J104" s="37">
        <v>2400000000</v>
      </c>
      <c r="K104" s="60"/>
    </row>
    <row r="105" spans="1:13" s="18" customFormat="1" ht="81.75" customHeight="1">
      <c r="A105" s="237" t="s">
        <v>766</v>
      </c>
      <c r="B105" s="231" t="s">
        <v>767</v>
      </c>
      <c r="C105" s="231" t="s">
        <v>135</v>
      </c>
      <c r="D105" s="251" t="s">
        <v>136</v>
      </c>
      <c r="E105" s="233" t="s">
        <v>40</v>
      </c>
      <c r="F105" s="234" t="s">
        <v>137</v>
      </c>
      <c r="G105" s="217"/>
      <c r="H105" s="235"/>
      <c r="I105" s="242" t="s">
        <v>138</v>
      </c>
      <c r="J105" s="37">
        <v>2600000000</v>
      </c>
      <c r="K105" s="60"/>
    </row>
    <row r="106" spans="1:13" s="18" customFormat="1" ht="81" customHeight="1">
      <c r="A106" s="237" t="s">
        <v>766</v>
      </c>
      <c r="B106" s="231" t="s">
        <v>767</v>
      </c>
      <c r="C106" s="231" t="s">
        <v>135</v>
      </c>
      <c r="D106" s="251" t="s">
        <v>136</v>
      </c>
      <c r="E106" s="233" t="s">
        <v>64</v>
      </c>
      <c r="F106" s="234" t="s">
        <v>137</v>
      </c>
      <c r="G106" s="217"/>
      <c r="H106" s="235"/>
      <c r="I106" s="242" t="s">
        <v>138</v>
      </c>
      <c r="J106" s="37">
        <v>11000000000</v>
      </c>
      <c r="K106" s="60"/>
    </row>
    <row r="107" spans="1:13" s="18" customFormat="1" ht="40">
      <c r="A107" s="231"/>
      <c r="B107" s="239"/>
      <c r="C107" s="231"/>
      <c r="D107" s="248"/>
      <c r="E107" s="233"/>
      <c r="F107" s="232"/>
      <c r="G107" s="254" t="s">
        <v>155</v>
      </c>
      <c r="H107" s="225" t="s">
        <v>16</v>
      </c>
      <c r="I107" s="255" t="s">
        <v>156</v>
      </c>
      <c r="J107" s="16">
        <f>+J108</f>
        <v>14115823983</v>
      </c>
      <c r="K107" s="60"/>
      <c r="M107" s="194"/>
    </row>
    <row r="108" spans="1:13" s="18" customFormat="1" ht="36">
      <c r="A108" s="229"/>
      <c r="B108" s="256"/>
      <c r="C108" s="213"/>
      <c r="D108" s="227" t="s">
        <v>759</v>
      </c>
      <c r="E108" s="229"/>
      <c r="F108" s="229"/>
      <c r="G108" s="229"/>
      <c r="H108" s="225"/>
      <c r="I108" s="255" t="s">
        <v>158</v>
      </c>
      <c r="J108" s="257">
        <f>SUM(J109:J112)</f>
        <v>14115823983</v>
      </c>
      <c r="K108" s="60"/>
    </row>
    <row r="109" spans="1:13" s="18" customFormat="1" ht="79">
      <c r="A109" s="238" t="s">
        <v>768</v>
      </c>
      <c r="B109" s="239" t="s">
        <v>769</v>
      </c>
      <c r="C109" s="231" t="s">
        <v>159</v>
      </c>
      <c r="D109" s="258" t="s">
        <v>760</v>
      </c>
      <c r="E109" s="241" t="s">
        <v>160</v>
      </c>
      <c r="F109" s="258" t="s">
        <v>164</v>
      </c>
      <c r="G109" s="229"/>
      <c r="H109" s="225"/>
      <c r="I109" s="255" t="s">
        <v>162</v>
      </c>
      <c r="J109" s="259">
        <v>6132803989</v>
      </c>
      <c r="K109" s="60"/>
      <c r="L109" s="187"/>
    </row>
    <row r="110" spans="1:13" s="18" customFormat="1" ht="62">
      <c r="A110" s="237" t="s">
        <v>763</v>
      </c>
      <c r="B110" s="231" t="s">
        <v>447</v>
      </c>
      <c r="C110" s="231" t="s">
        <v>159</v>
      </c>
      <c r="D110" s="258" t="s">
        <v>760</v>
      </c>
      <c r="E110" s="241" t="s">
        <v>160</v>
      </c>
      <c r="F110" s="258" t="s">
        <v>164</v>
      </c>
      <c r="G110" s="229"/>
      <c r="H110" s="225"/>
      <c r="I110" s="255" t="s">
        <v>162</v>
      </c>
      <c r="J110" s="259">
        <v>1382196011</v>
      </c>
      <c r="K110" s="60"/>
      <c r="L110" s="187"/>
    </row>
    <row r="111" spans="1:13" s="18" customFormat="1" ht="79">
      <c r="A111" s="238" t="s">
        <v>768</v>
      </c>
      <c r="B111" s="239" t="s">
        <v>769</v>
      </c>
      <c r="C111" s="231" t="s">
        <v>163</v>
      </c>
      <c r="D111" s="258" t="s">
        <v>760</v>
      </c>
      <c r="E111" s="233" t="s">
        <v>67</v>
      </c>
      <c r="F111" s="258" t="s">
        <v>164</v>
      </c>
      <c r="G111" s="229"/>
      <c r="H111" s="225"/>
      <c r="I111" s="255" t="s">
        <v>162</v>
      </c>
      <c r="J111" s="260">
        <v>6500000000</v>
      </c>
      <c r="K111" s="60"/>
      <c r="L111" s="187"/>
    </row>
    <row r="112" spans="1:13" s="18" customFormat="1" ht="62">
      <c r="A112" s="237" t="s">
        <v>763</v>
      </c>
      <c r="B112" s="231" t="s">
        <v>447</v>
      </c>
      <c r="C112" s="231" t="s">
        <v>499</v>
      </c>
      <c r="D112" s="258" t="s">
        <v>760</v>
      </c>
      <c r="E112" s="233" t="s">
        <v>165</v>
      </c>
      <c r="F112" s="258" t="s">
        <v>164</v>
      </c>
      <c r="G112" s="229"/>
      <c r="H112" s="225"/>
      <c r="I112" s="255" t="s">
        <v>162</v>
      </c>
      <c r="J112" s="260">
        <v>100823983</v>
      </c>
      <c r="K112" s="60"/>
    </row>
    <row r="113" spans="1:10" s="60" customFormat="1" ht="12">
      <c r="A113" s="229"/>
      <c r="B113" s="256"/>
      <c r="C113" s="256"/>
      <c r="D113" s="217">
        <v>33</v>
      </c>
      <c r="E113" s="229"/>
      <c r="F113" s="229"/>
      <c r="G113" s="229"/>
      <c r="H113" s="230"/>
      <c r="I113" s="255" t="s">
        <v>166</v>
      </c>
      <c r="J113" s="257">
        <f>+J121+J114</f>
        <v>36000000000</v>
      </c>
    </row>
    <row r="114" spans="1:10" s="60" customFormat="1" ht="36">
      <c r="A114" s="229"/>
      <c r="B114" s="256"/>
      <c r="C114" s="256"/>
      <c r="D114" s="220" t="s">
        <v>28</v>
      </c>
      <c r="E114" s="261"/>
      <c r="F114" s="261"/>
      <c r="G114" s="213"/>
      <c r="H114" s="213"/>
      <c r="I114" s="212" t="s">
        <v>167</v>
      </c>
      <c r="J114" s="257">
        <f>+J115</f>
        <v>8000000000</v>
      </c>
    </row>
    <row r="115" spans="1:10" s="60" customFormat="1" ht="48">
      <c r="A115" s="229"/>
      <c r="B115" s="256"/>
      <c r="C115" s="256"/>
      <c r="D115" s="230"/>
      <c r="E115" s="229"/>
      <c r="F115" s="229"/>
      <c r="G115" s="254" t="s">
        <v>168</v>
      </c>
      <c r="H115" s="225" t="s">
        <v>16</v>
      </c>
      <c r="I115" s="255" t="s">
        <v>169</v>
      </c>
      <c r="J115" s="257">
        <f>+J116</f>
        <v>8000000000</v>
      </c>
    </row>
    <row r="116" spans="1:10" s="60" customFormat="1" ht="60">
      <c r="A116" s="229"/>
      <c r="B116" s="256"/>
      <c r="C116" s="213"/>
      <c r="D116" s="227" t="s">
        <v>170</v>
      </c>
      <c r="E116" s="229"/>
      <c r="F116" s="229"/>
      <c r="G116" s="230"/>
      <c r="H116" s="225"/>
      <c r="I116" s="255" t="s">
        <v>171</v>
      </c>
      <c r="J116" s="257">
        <f>+J117+J118+J119+J120</f>
        <v>8000000000</v>
      </c>
    </row>
    <row r="117" spans="1:10" s="60" customFormat="1" ht="48">
      <c r="A117" s="229" t="s">
        <v>761</v>
      </c>
      <c r="B117" s="230" t="s">
        <v>762</v>
      </c>
      <c r="C117" s="231" t="s">
        <v>172</v>
      </c>
      <c r="D117" s="258" t="s">
        <v>173</v>
      </c>
      <c r="E117" s="233" t="s">
        <v>23</v>
      </c>
      <c r="F117" s="258" t="s">
        <v>174</v>
      </c>
      <c r="G117" s="230"/>
      <c r="H117" s="225"/>
      <c r="I117" s="255" t="s">
        <v>175</v>
      </c>
      <c r="J117" s="260">
        <v>3600000000</v>
      </c>
    </row>
    <row r="118" spans="1:10" s="60" customFormat="1" ht="48">
      <c r="A118" s="229" t="s">
        <v>761</v>
      </c>
      <c r="B118" s="230" t="s">
        <v>762</v>
      </c>
      <c r="C118" s="231" t="s">
        <v>172</v>
      </c>
      <c r="D118" s="258" t="s">
        <v>758</v>
      </c>
      <c r="E118" s="233" t="s">
        <v>23</v>
      </c>
      <c r="F118" s="258" t="s">
        <v>177</v>
      </c>
      <c r="G118" s="230"/>
      <c r="H118" s="225"/>
      <c r="I118" s="255" t="s">
        <v>178</v>
      </c>
      <c r="J118" s="260">
        <v>400000000</v>
      </c>
    </row>
    <row r="119" spans="1:10" s="60" customFormat="1" ht="48">
      <c r="A119" s="229" t="s">
        <v>761</v>
      </c>
      <c r="B119" s="230" t="s">
        <v>762</v>
      </c>
      <c r="C119" s="231" t="s">
        <v>172</v>
      </c>
      <c r="D119" s="258" t="s">
        <v>173</v>
      </c>
      <c r="E119" s="233" t="s">
        <v>40</v>
      </c>
      <c r="F119" s="258" t="s">
        <v>174</v>
      </c>
      <c r="G119" s="230"/>
      <c r="H119" s="225"/>
      <c r="I119" s="255" t="s">
        <v>175</v>
      </c>
      <c r="J119" s="260">
        <v>2000000000</v>
      </c>
    </row>
    <row r="120" spans="1:10" s="60" customFormat="1" ht="48">
      <c r="A120" s="229" t="s">
        <v>761</v>
      </c>
      <c r="B120" s="230" t="s">
        <v>762</v>
      </c>
      <c r="C120" s="231" t="s">
        <v>172</v>
      </c>
      <c r="D120" s="258" t="s">
        <v>176</v>
      </c>
      <c r="E120" s="233" t="s">
        <v>40</v>
      </c>
      <c r="F120" s="258" t="s">
        <v>177</v>
      </c>
      <c r="G120" s="230"/>
      <c r="H120" s="225"/>
      <c r="I120" s="255" t="s">
        <v>178</v>
      </c>
      <c r="J120" s="260">
        <v>2000000000</v>
      </c>
    </row>
    <row r="121" spans="1:10" s="60" customFormat="1" ht="36">
      <c r="A121" s="229"/>
      <c r="B121" s="256"/>
      <c r="C121" s="256"/>
      <c r="D121" s="220" t="s">
        <v>179</v>
      </c>
      <c r="E121" s="261"/>
      <c r="F121" s="261"/>
      <c r="G121" s="261"/>
      <c r="H121" s="213"/>
      <c r="I121" s="212" t="s">
        <v>180</v>
      </c>
      <c r="J121" s="257">
        <f>+J122</f>
        <v>28000000000</v>
      </c>
    </row>
    <row r="122" spans="1:10" s="60" customFormat="1" ht="48">
      <c r="A122" s="229"/>
      <c r="B122" s="256"/>
      <c r="C122" s="256"/>
      <c r="D122" s="230"/>
      <c r="E122" s="229"/>
      <c r="F122" s="229"/>
      <c r="G122" s="254" t="s">
        <v>181</v>
      </c>
      <c r="H122" s="225" t="s">
        <v>16</v>
      </c>
      <c r="I122" s="255" t="s">
        <v>182</v>
      </c>
      <c r="J122" s="257">
        <f>+J123</f>
        <v>28000000000</v>
      </c>
    </row>
    <row r="123" spans="1:10" s="60" customFormat="1" ht="48">
      <c r="A123" s="229"/>
      <c r="B123" s="256"/>
      <c r="C123" s="213"/>
      <c r="D123" s="227" t="s">
        <v>493</v>
      </c>
      <c r="E123" s="229"/>
      <c r="F123" s="229"/>
      <c r="G123" s="229"/>
      <c r="H123" s="225"/>
      <c r="I123" s="255" t="s">
        <v>183</v>
      </c>
      <c r="J123" s="257">
        <f>+J124</f>
        <v>28000000000</v>
      </c>
    </row>
    <row r="124" spans="1:10" s="62" customFormat="1" ht="48">
      <c r="A124" s="229" t="s">
        <v>761</v>
      </c>
      <c r="B124" s="230" t="s">
        <v>762</v>
      </c>
      <c r="C124" s="231" t="s">
        <v>184</v>
      </c>
      <c r="D124" s="258" t="s">
        <v>492</v>
      </c>
      <c r="E124" s="233" t="s">
        <v>23</v>
      </c>
      <c r="F124" s="258" t="s">
        <v>185</v>
      </c>
      <c r="G124" s="229"/>
      <c r="H124" s="225"/>
      <c r="I124" s="255" t="s">
        <v>186</v>
      </c>
      <c r="J124" s="61">
        <v>28000000000</v>
      </c>
    </row>
    <row r="125" spans="1:10" s="60" customFormat="1" ht="24">
      <c r="A125" s="262"/>
      <c r="B125" s="213"/>
      <c r="C125" s="231"/>
      <c r="D125" s="213">
        <v>35</v>
      </c>
      <c r="E125" s="215"/>
      <c r="F125" s="215"/>
      <c r="G125" s="215"/>
      <c r="H125" s="213"/>
      <c r="I125" s="219" t="s">
        <v>187</v>
      </c>
      <c r="J125" s="257">
        <f>+J126</f>
        <v>2572399297</v>
      </c>
    </row>
    <row r="126" spans="1:10" s="60" customFormat="1" ht="36">
      <c r="A126" s="262"/>
      <c r="B126" s="220"/>
      <c r="C126" s="231"/>
      <c r="D126" s="220" t="s">
        <v>179</v>
      </c>
      <c r="E126" s="215"/>
      <c r="F126" s="215"/>
      <c r="G126" s="215"/>
      <c r="H126" s="213"/>
      <c r="I126" s="219" t="s">
        <v>188</v>
      </c>
      <c r="J126" s="257">
        <f t="shared" ref="J126:J127" si="0">+J127</f>
        <v>2572399297</v>
      </c>
    </row>
    <row r="127" spans="1:10" s="60" customFormat="1" ht="40">
      <c r="A127" s="262"/>
      <c r="B127" s="220"/>
      <c r="C127" s="231"/>
      <c r="D127" s="220"/>
      <c r="E127" s="215"/>
      <c r="F127" s="215"/>
      <c r="G127" s="220" t="s">
        <v>189</v>
      </c>
      <c r="H127" s="225" t="s">
        <v>16</v>
      </c>
      <c r="I127" s="219" t="s">
        <v>190</v>
      </c>
      <c r="J127" s="257">
        <f t="shared" si="0"/>
        <v>2572399297</v>
      </c>
    </row>
    <row r="128" spans="1:10" s="60" customFormat="1" ht="36">
      <c r="A128" s="262"/>
      <c r="B128" s="220"/>
      <c r="C128" s="231"/>
      <c r="D128" s="220" t="s">
        <v>191</v>
      </c>
      <c r="E128" s="215"/>
      <c r="F128" s="215"/>
      <c r="G128" s="215"/>
      <c r="H128" s="213"/>
      <c r="I128" s="252" t="s">
        <v>192</v>
      </c>
      <c r="J128" s="257">
        <f>+J129+J130</f>
        <v>2572399297</v>
      </c>
    </row>
    <row r="129" spans="1:11" s="60" customFormat="1" ht="62">
      <c r="A129" s="237" t="s">
        <v>763</v>
      </c>
      <c r="B129" s="231" t="s">
        <v>447</v>
      </c>
      <c r="C129" s="231" t="s">
        <v>193</v>
      </c>
      <c r="D129" s="232" t="s">
        <v>194</v>
      </c>
      <c r="E129" s="233" t="s">
        <v>40</v>
      </c>
      <c r="F129" s="240" t="s">
        <v>195</v>
      </c>
      <c r="G129" s="240"/>
      <c r="H129" s="231"/>
      <c r="I129" s="263" t="s">
        <v>196</v>
      </c>
      <c r="J129" s="37">
        <v>535399297</v>
      </c>
      <c r="K129" s="181"/>
    </row>
    <row r="130" spans="1:11" s="60" customFormat="1" ht="48">
      <c r="A130" s="229" t="s">
        <v>761</v>
      </c>
      <c r="B130" s="230" t="s">
        <v>762</v>
      </c>
      <c r="C130" s="231" t="s">
        <v>197</v>
      </c>
      <c r="D130" s="232" t="s">
        <v>194</v>
      </c>
      <c r="E130" s="233" t="s">
        <v>40</v>
      </c>
      <c r="F130" s="240" t="s">
        <v>195</v>
      </c>
      <c r="G130" s="240"/>
      <c r="H130" s="231"/>
      <c r="I130" s="263" t="s">
        <v>196</v>
      </c>
      <c r="J130" s="37">
        <v>2037000000</v>
      </c>
      <c r="K130" s="181"/>
    </row>
    <row r="131" spans="1:11" s="60" customFormat="1" ht="24">
      <c r="A131" s="229"/>
      <c r="B131" s="256"/>
      <c r="C131" s="256"/>
      <c r="D131" s="217">
        <v>40</v>
      </c>
      <c r="E131" s="229"/>
      <c r="F131" s="229"/>
      <c r="G131" s="229"/>
      <c r="H131" s="230"/>
      <c r="I131" s="255" t="s">
        <v>198</v>
      </c>
      <c r="J131" s="257">
        <f>+J132</f>
        <v>11500000000</v>
      </c>
    </row>
    <row r="132" spans="1:11" s="60" customFormat="1" ht="24">
      <c r="A132" s="229"/>
      <c r="B132" s="256"/>
      <c r="C132" s="256"/>
      <c r="D132" s="220" t="s">
        <v>179</v>
      </c>
      <c r="E132" s="261"/>
      <c r="F132" s="261"/>
      <c r="G132" s="261"/>
      <c r="H132" s="213"/>
      <c r="I132" s="212" t="s">
        <v>199</v>
      </c>
      <c r="J132" s="257">
        <f>+J133</f>
        <v>11500000000</v>
      </c>
    </row>
    <row r="133" spans="1:11" s="60" customFormat="1" ht="72">
      <c r="A133" s="229"/>
      <c r="B133" s="256"/>
      <c r="C133" s="256"/>
      <c r="D133" s="230"/>
      <c r="E133" s="229"/>
      <c r="F133" s="229"/>
      <c r="G133" s="254" t="s">
        <v>200</v>
      </c>
      <c r="H133" s="225" t="s">
        <v>16</v>
      </c>
      <c r="I133" s="255" t="s">
        <v>201</v>
      </c>
      <c r="J133" s="257">
        <f>+J134</f>
        <v>11500000000</v>
      </c>
    </row>
    <row r="134" spans="1:11" s="60" customFormat="1" ht="36">
      <c r="A134" s="229"/>
      <c r="B134" s="256"/>
      <c r="C134" s="213"/>
      <c r="D134" s="227" t="s">
        <v>157</v>
      </c>
      <c r="E134" s="229"/>
      <c r="F134" s="229"/>
      <c r="G134" s="229"/>
      <c r="H134" s="225"/>
      <c r="I134" s="255" t="s">
        <v>202</v>
      </c>
      <c r="J134" s="257">
        <f>SUM(J135:J138)</f>
        <v>11500000000</v>
      </c>
    </row>
    <row r="135" spans="1:11" s="60" customFormat="1" ht="48">
      <c r="A135" s="229" t="s">
        <v>761</v>
      </c>
      <c r="B135" s="230" t="s">
        <v>762</v>
      </c>
      <c r="C135" s="231" t="s">
        <v>203</v>
      </c>
      <c r="D135" s="258" t="s">
        <v>204</v>
      </c>
      <c r="E135" s="233" t="s">
        <v>40</v>
      </c>
      <c r="F135" s="258" t="s">
        <v>161</v>
      </c>
      <c r="G135" s="229"/>
      <c r="H135" s="225"/>
      <c r="I135" s="255" t="s">
        <v>205</v>
      </c>
      <c r="J135" s="260">
        <v>3000000000</v>
      </c>
    </row>
    <row r="136" spans="1:11" s="60" customFormat="1" ht="48">
      <c r="A136" s="229" t="s">
        <v>761</v>
      </c>
      <c r="B136" s="230" t="s">
        <v>762</v>
      </c>
      <c r="C136" s="231" t="s">
        <v>203</v>
      </c>
      <c r="D136" s="258" t="s">
        <v>206</v>
      </c>
      <c r="E136" s="233" t="s">
        <v>40</v>
      </c>
      <c r="F136" s="258" t="s">
        <v>207</v>
      </c>
      <c r="G136" s="229"/>
      <c r="H136" s="225"/>
      <c r="I136" s="255" t="s">
        <v>208</v>
      </c>
      <c r="J136" s="260">
        <v>1000000000</v>
      </c>
    </row>
    <row r="137" spans="1:11" s="18" customFormat="1" ht="48">
      <c r="A137" s="229" t="s">
        <v>761</v>
      </c>
      <c r="B137" s="230" t="s">
        <v>762</v>
      </c>
      <c r="C137" s="231" t="s">
        <v>209</v>
      </c>
      <c r="D137" s="258" t="s">
        <v>204</v>
      </c>
      <c r="E137" s="233" t="s">
        <v>23</v>
      </c>
      <c r="F137" s="258" t="s">
        <v>161</v>
      </c>
      <c r="G137" s="229"/>
      <c r="H137" s="225"/>
      <c r="I137" s="255" t="s">
        <v>205</v>
      </c>
      <c r="J137" s="260">
        <f>7500000000-J138</f>
        <v>7470000000</v>
      </c>
      <c r="K137" s="60"/>
    </row>
    <row r="138" spans="1:11" s="18" customFormat="1" ht="62">
      <c r="A138" s="237" t="s">
        <v>763</v>
      </c>
      <c r="B138" s="231" t="s">
        <v>447</v>
      </c>
      <c r="C138" s="231" t="s">
        <v>209</v>
      </c>
      <c r="D138" s="258" t="s">
        <v>204</v>
      </c>
      <c r="E138" s="233" t="s">
        <v>23</v>
      </c>
      <c r="F138" s="258" t="s">
        <v>161</v>
      </c>
      <c r="G138" s="229"/>
      <c r="H138" s="225"/>
      <c r="I138" s="255" t="s">
        <v>205</v>
      </c>
      <c r="J138" s="260">
        <v>30000000</v>
      </c>
      <c r="K138" s="60"/>
    </row>
    <row r="139" spans="1:11" s="18" customFormat="1" ht="40.5" customHeight="1">
      <c r="A139" s="231"/>
      <c r="B139" s="239"/>
      <c r="C139" s="231"/>
      <c r="D139" s="220" t="s">
        <v>210</v>
      </c>
      <c r="E139" s="240"/>
      <c r="F139" s="258" t="s">
        <v>9</v>
      </c>
      <c r="G139" s="216"/>
      <c r="H139" s="221"/>
      <c r="I139" s="252" t="s">
        <v>211</v>
      </c>
      <c r="J139" s="257">
        <f>+J140+J146</f>
        <v>19000000000</v>
      </c>
      <c r="K139" s="60"/>
    </row>
    <row r="140" spans="1:11" ht="36">
      <c r="A140" s="231"/>
      <c r="B140" s="239"/>
      <c r="C140" s="231"/>
      <c r="D140" s="254" t="s">
        <v>212</v>
      </c>
      <c r="E140" s="233"/>
      <c r="F140" s="258"/>
      <c r="G140" s="230"/>
      <c r="H140" s="225"/>
      <c r="I140" s="255" t="s">
        <v>213</v>
      </c>
      <c r="J140" s="264">
        <f>+J141</f>
        <v>11500000000</v>
      </c>
    </row>
    <row r="141" spans="1:11" ht="72">
      <c r="A141" s="231"/>
      <c r="B141" s="239"/>
      <c r="C141" s="231"/>
      <c r="D141" s="258"/>
      <c r="E141" s="233"/>
      <c r="F141" s="258"/>
      <c r="G141" s="254" t="s">
        <v>164</v>
      </c>
      <c r="H141" s="225" t="s">
        <v>16</v>
      </c>
      <c r="I141" s="255" t="s">
        <v>214</v>
      </c>
      <c r="J141" s="257">
        <f>+J142</f>
        <v>11500000000</v>
      </c>
    </row>
    <row r="142" spans="1:11" s="18" customFormat="1" ht="48">
      <c r="A142" s="231"/>
      <c r="B142" s="239"/>
      <c r="C142" s="231"/>
      <c r="D142" s="265" t="s">
        <v>215</v>
      </c>
      <c r="E142" s="253"/>
      <c r="F142" s="254"/>
      <c r="G142" s="217"/>
      <c r="H142" s="225"/>
      <c r="I142" s="255" t="s">
        <v>216</v>
      </c>
      <c r="J142" s="257">
        <f>+J143+J144+J145</f>
        <v>11500000000</v>
      </c>
      <c r="K142" s="60"/>
    </row>
    <row r="143" spans="1:11" s="18" customFormat="1" ht="48">
      <c r="A143" s="229" t="s">
        <v>761</v>
      </c>
      <c r="B143" s="230" t="s">
        <v>762</v>
      </c>
      <c r="C143" s="231" t="s">
        <v>217</v>
      </c>
      <c r="D143" s="258" t="s">
        <v>218</v>
      </c>
      <c r="E143" s="233" t="s">
        <v>23</v>
      </c>
      <c r="F143" s="258" t="s">
        <v>219</v>
      </c>
      <c r="G143" s="230"/>
      <c r="H143" s="225"/>
      <c r="I143" s="266" t="s">
        <v>220</v>
      </c>
      <c r="J143" s="260">
        <v>8000000000</v>
      </c>
      <c r="K143" s="60"/>
    </row>
    <row r="144" spans="1:11" s="18" customFormat="1" ht="48">
      <c r="A144" s="229" t="s">
        <v>761</v>
      </c>
      <c r="B144" s="230" t="s">
        <v>762</v>
      </c>
      <c r="C144" s="231" t="s">
        <v>217</v>
      </c>
      <c r="D144" s="258" t="s">
        <v>218</v>
      </c>
      <c r="E144" s="233" t="s">
        <v>40</v>
      </c>
      <c r="F144" s="258" t="s">
        <v>219</v>
      </c>
      <c r="G144" s="230"/>
      <c r="H144" s="225"/>
      <c r="I144" s="266" t="s">
        <v>220</v>
      </c>
      <c r="J144" s="260">
        <v>2000000000</v>
      </c>
      <c r="K144" s="60"/>
    </row>
    <row r="145" spans="1:12" s="18" customFormat="1" ht="48">
      <c r="A145" s="229" t="s">
        <v>761</v>
      </c>
      <c r="B145" s="230" t="s">
        <v>762</v>
      </c>
      <c r="C145" s="231" t="s">
        <v>217</v>
      </c>
      <c r="D145" s="258" t="s">
        <v>218</v>
      </c>
      <c r="E145" s="233" t="s">
        <v>67</v>
      </c>
      <c r="F145" s="258" t="s">
        <v>219</v>
      </c>
      <c r="G145" s="230"/>
      <c r="H145" s="225"/>
      <c r="I145" s="266" t="s">
        <v>220</v>
      </c>
      <c r="J145" s="260">
        <v>1500000000</v>
      </c>
      <c r="K145" s="60"/>
    </row>
    <row r="146" spans="1:12" ht="36">
      <c r="A146" s="231"/>
      <c r="B146" s="239"/>
      <c r="C146" s="231"/>
      <c r="D146" s="254" t="s">
        <v>221</v>
      </c>
      <c r="E146" s="233"/>
      <c r="F146" s="258"/>
      <c r="G146" s="230"/>
      <c r="H146" s="225"/>
      <c r="I146" s="255" t="s">
        <v>222</v>
      </c>
      <c r="J146" s="257">
        <f>+J147</f>
        <v>7500000000</v>
      </c>
    </row>
    <row r="147" spans="1:12" ht="60">
      <c r="A147" s="231"/>
      <c r="B147" s="239"/>
      <c r="C147" s="231"/>
      <c r="D147" s="258"/>
      <c r="E147" s="233"/>
      <c r="F147" s="258"/>
      <c r="G147" s="254" t="s">
        <v>223</v>
      </c>
      <c r="H147" s="225" t="s">
        <v>16</v>
      </c>
      <c r="I147" s="255" t="s">
        <v>224</v>
      </c>
      <c r="J147" s="257">
        <f>+J148</f>
        <v>7500000000</v>
      </c>
    </row>
    <row r="148" spans="1:12" ht="48">
      <c r="A148" s="231"/>
      <c r="B148" s="239"/>
      <c r="C148" s="231"/>
      <c r="D148" s="227" t="s">
        <v>225</v>
      </c>
      <c r="E148" s="245"/>
      <c r="F148" s="227"/>
      <c r="G148" s="267"/>
      <c r="H148" s="268"/>
      <c r="I148" s="269" t="s">
        <v>226</v>
      </c>
      <c r="J148" s="257">
        <f>+J149+J150</f>
        <v>7500000000</v>
      </c>
    </row>
    <row r="149" spans="1:12" ht="48">
      <c r="A149" s="229" t="s">
        <v>761</v>
      </c>
      <c r="B149" s="230" t="s">
        <v>762</v>
      </c>
      <c r="C149" s="231" t="s">
        <v>227</v>
      </c>
      <c r="D149" s="258" t="s">
        <v>228</v>
      </c>
      <c r="E149" s="233" t="s">
        <v>23</v>
      </c>
      <c r="F149" s="258" t="s">
        <v>95</v>
      </c>
      <c r="G149" s="230"/>
      <c r="H149" s="225"/>
      <c r="I149" s="266" t="s">
        <v>229</v>
      </c>
      <c r="J149" s="260">
        <v>3500000000</v>
      </c>
    </row>
    <row r="150" spans="1:12" ht="48">
      <c r="A150" s="229" t="s">
        <v>761</v>
      </c>
      <c r="B150" s="230" t="s">
        <v>762</v>
      </c>
      <c r="C150" s="231" t="s">
        <v>227</v>
      </c>
      <c r="D150" s="258" t="s">
        <v>228</v>
      </c>
      <c r="E150" s="233" t="s">
        <v>40</v>
      </c>
      <c r="F150" s="258" t="s">
        <v>95</v>
      </c>
      <c r="G150" s="230"/>
      <c r="H150" s="225"/>
      <c r="I150" s="266" t="s">
        <v>229</v>
      </c>
      <c r="J150" s="260">
        <v>4000000000</v>
      </c>
    </row>
    <row r="151" spans="1:12" ht="12">
      <c r="A151" s="229"/>
      <c r="B151" s="256"/>
      <c r="C151" s="256"/>
      <c r="D151" s="217">
        <v>43</v>
      </c>
      <c r="E151" s="229"/>
      <c r="F151" s="229"/>
      <c r="G151" s="229"/>
      <c r="H151" s="230"/>
      <c r="I151" s="255" t="s">
        <v>230</v>
      </c>
      <c r="J151" s="257">
        <f>+J152</f>
        <v>25122923800</v>
      </c>
    </row>
    <row r="152" spans="1:12" ht="24">
      <c r="A152" s="229"/>
      <c r="B152" s="256"/>
      <c r="C152" s="256"/>
      <c r="D152" s="220" t="s">
        <v>179</v>
      </c>
      <c r="E152" s="261"/>
      <c r="F152" s="261"/>
      <c r="G152" s="261"/>
      <c r="H152" s="213"/>
      <c r="I152" s="212" t="s">
        <v>231</v>
      </c>
      <c r="J152" s="257">
        <f>+J153</f>
        <v>25122923800</v>
      </c>
    </row>
    <row r="153" spans="1:12" ht="60">
      <c r="A153" s="229"/>
      <c r="B153" s="256"/>
      <c r="C153" s="256"/>
      <c r="D153" s="230"/>
      <c r="E153" s="229"/>
      <c r="F153" s="229"/>
      <c r="G153" s="254" t="s">
        <v>232</v>
      </c>
      <c r="H153" s="225" t="s">
        <v>16</v>
      </c>
      <c r="I153" s="255" t="s">
        <v>233</v>
      </c>
      <c r="J153" s="257">
        <f>+J154</f>
        <v>25122923800</v>
      </c>
    </row>
    <row r="154" spans="1:12" ht="36">
      <c r="A154" s="229"/>
      <c r="B154" s="256"/>
      <c r="C154" s="213"/>
      <c r="D154" s="227" t="s">
        <v>234</v>
      </c>
      <c r="E154" s="229"/>
      <c r="F154" s="229"/>
      <c r="G154" s="229"/>
      <c r="H154" s="225"/>
      <c r="I154" s="255" t="s">
        <v>235</v>
      </c>
      <c r="J154" s="257">
        <f>SUM(J155:J158)</f>
        <v>25122923800</v>
      </c>
    </row>
    <row r="155" spans="1:12" ht="48">
      <c r="A155" s="229" t="s">
        <v>761</v>
      </c>
      <c r="B155" s="230" t="s">
        <v>762</v>
      </c>
      <c r="C155" s="231" t="s">
        <v>236</v>
      </c>
      <c r="D155" s="258" t="s">
        <v>237</v>
      </c>
      <c r="E155" s="233" t="s">
        <v>36</v>
      </c>
      <c r="F155" s="258" t="s">
        <v>238</v>
      </c>
      <c r="G155" s="229"/>
      <c r="H155" s="225"/>
      <c r="I155" s="255" t="s">
        <v>239</v>
      </c>
      <c r="J155" s="260">
        <f>3122923800-J156</f>
        <v>2322923800</v>
      </c>
      <c r="L155" s="58"/>
    </row>
    <row r="156" spans="1:12" ht="62">
      <c r="A156" s="237" t="s">
        <v>763</v>
      </c>
      <c r="B156" s="231" t="s">
        <v>447</v>
      </c>
      <c r="C156" s="231" t="s">
        <v>236</v>
      </c>
      <c r="D156" s="258" t="s">
        <v>237</v>
      </c>
      <c r="E156" s="233" t="s">
        <v>36</v>
      </c>
      <c r="F156" s="258" t="s">
        <v>238</v>
      </c>
      <c r="G156" s="229"/>
      <c r="H156" s="225"/>
      <c r="I156" s="255" t="s">
        <v>239</v>
      </c>
      <c r="J156" s="260">
        <v>800000000</v>
      </c>
    </row>
    <row r="157" spans="1:12" ht="48">
      <c r="A157" s="229" t="s">
        <v>761</v>
      </c>
      <c r="B157" s="230" t="s">
        <v>762</v>
      </c>
      <c r="C157" s="231" t="s">
        <v>236</v>
      </c>
      <c r="D157" s="258" t="s">
        <v>240</v>
      </c>
      <c r="E157" s="233" t="s">
        <v>36</v>
      </c>
      <c r="F157" s="258" t="s">
        <v>241</v>
      </c>
      <c r="G157" s="229"/>
      <c r="H157" s="225"/>
      <c r="I157" s="255" t="s">
        <v>242</v>
      </c>
      <c r="J157" s="260">
        <v>3000000000</v>
      </c>
    </row>
    <row r="158" spans="1:12" ht="48">
      <c r="A158" s="229" t="s">
        <v>761</v>
      </c>
      <c r="B158" s="230" t="s">
        <v>762</v>
      </c>
      <c r="C158" s="231" t="s">
        <v>236</v>
      </c>
      <c r="D158" s="258" t="s">
        <v>237</v>
      </c>
      <c r="E158" s="233" t="s">
        <v>243</v>
      </c>
      <c r="F158" s="258" t="s">
        <v>238</v>
      </c>
      <c r="G158" s="229"/>
      <c r="H158" s="225"/>
      <c r="I158" s="255" t="s">
        <v>239</v>
      </c>
      <c r="J158" s="260">
        <v>19000000000</v>
      </c>
    </row>
    <row r="159" spans="1:12" ht="12">
      <c r="A159" s="270"/>
      <c r="B159" s="270"/>
      <c r="C159" s="231"/>
      <c r="D159" s="220" t="s">
        <v>244</v>
      </c>
      <c r="E159" s="240"/>
      <c r="F159" s="258" t="s">
        <v>9</v>
      </c>
      <c r="G159" s="216"/>
      <c r="H159" s="221"/>
      <c r="I159" s="252" t="s">
        <v>245</v>
      </c>
      <c r="J159" s="257">
        <f>+J160</f>
        <v>3500000000</v>
      </c>
    </row>
    <row r="160" spans="1:12" ht="24">
      <c r="A160" s="270"/>
      <c r="B160" s="270"/>
      <c r="C160" s="231"/>
      <c r="D160" s="220" t="s">
        <v>28</v>
      </c>
      <c r="E160" s="240"/>
      <c r="F160" s="258" t="s">
        <v>9</v>
      </c>
      <c r="G160" s="216"/>
      <c r="H160" s="221"/>
      <c r="I160" s="212" t="s">
        <v>246</v>
      </c>
      <c r="J160" s="257">
        <f>+J164+J161</f>
        <v>3500000000</v>
      </c>
    </row>
    <row r="161" spans="1:13" ht="48">
      <c r="A161" s="231"/>
      <c r="B161" s="239"/>
      <c r="C161" s="231"/>
      <c r="D161" s="258"/>
      <c r="E161" s="233"/>
      <c r="F161" s="258"/>
      <c r="G161" s="220" t="s">
        <v>255</v>
      </c>
      <c r="H161" s="261" t="s">
        <v>16</v>
      </c>
      <c r="I161" s="255" t="s">
        <v>256</v>
      </c>
      <c r="J161" s="257">
        <f>+J162</f>
        <v>1500000000</v>
      </c>
    </row>
    <row r="162" spans="1:13" ht="59.25" customHeight="1">
      <c r="A162" s="231"/>
      <c r="B162" s="239"/>
      <c r="C162" s="231"/>
      <c r="D162" s="254" t="s">
        <v>257</v>
      </c>
      <c r="E162" s="233"/>
      <c r="F162" s="258"/>
      <c r="G162" s="230"/>
      <c r="H162" s="225"/>
      <c r="I162" s="255" t="s">
        <v>258</v>
      </c>
      <c r="J162" s="257">
        <f>+J163</f>
        <v>1500000000</v>
      </c>
    </row>
    <row r="163" spans="1:13" ht="48">
      <c r="A163" s="229" t="s">
        <v>761</v>
      </c>
      <c r="B163" s="230" t="s">
        <v>762</v>
      </c>
      <c r="C163" s="231" t="s">
        <v>259</v>
      </c>
      <c r="D163" s="258" t="s">
        <v>260</v>
      </c>
      <c r="E163" s="233" t="s">
        <v>40</v>
      </c>
      <c r="F163" s="258" t="s">
        <v>164</v>
      </c>
      <c r="G163" s="230"/>
      <c r="H163" s="225"/>
      <c r="I163" s="266" t="s">
        <v>491</v>
      </c>
      <c r="J163" s="260">
        <v>1500000000</v>
      </c>
    </row>
    <row r="164" spans="1:13" ht="84">
      <c r="A164" s="270"/>
      <c r="B164" s="270"/>
      <c r="C164" s="231"/>
      <c r="D164" s="232" t="s">
        <v>9</v>
      </c>
      <c r="E164" s="240"/>
      <c r="F164" s="258"/>
      <c r="G164" s="220" t="s">
        <v>247</v>
      </c>
      <c r="H164" s="261" t="s">
        <v>16</v>
      </c>
      <c r="I164" s="252" t="s">
        <v>248</v>
      </c>
      <c r="J164" s="257">
        <f>+J165</f>
        <v>2000000000</v>
      </c>
    </row>
    <row r="165" spans="1:13" ht="36">
      <c r="A165" s="270"/>
      <c r="B165" s="270"/>
      <c r="C165" s="231"/>
      <c r="D165" s="227" t="s">
        <v>249</v>
      </c>
      <c r="E165" s="271"/>
      <c r="F165" s="258"/>
      <c r="G165" s="272"/>
      <c r="H165" s="273"/>
      <c r="I165" s="269" t="s">
        <v>250</v>
      </c>
      <c r="J165" s="257">
        <f>+J166</f>
        <v>2000000000</v>
      </c>
    </row>
    <row r="166" spans="1:13" ht="48">
      <c r="A166" s="229" t="s">
        <v>761</v>
      </c>
      <c r="B166" s="230" t="s">
        <v>762</v>
      </c>
      <c r="C166" s="231" t="s">
        <v>251</v>
      </c>
      <c r="D166" s="258" t="s">
        <v>252</v>
      </c>
      <c r="E166" s="233" t="s">
        <v>40</v>
      </c>
      <c r="F166" s="258" t="s">
        <v>253</v>
      </c>
      <c r="G166" s="230"/>
      <c r="H166" s="225"/>
      <c r="I166" s="255" t="s">
        <v>254</v>
      </c>
      <c r="J166" s="260">
        <v>2000000000</v>
      </c>
    </row>
    <row r="167" spans="1:13" ht="12" thickBot="1">
      <c r="A167" s="208" t="s">
        <v>261</v>
      </c>
      <c r="B167" s="208"/>
      <c r="C167" s="208"/>
      <c r="D167" s="208"/>
      <c r="E167" s="208"/>
      <c r="F167" s="208"/>
      <c r="G167" s="208"/>
      <c r="H167" s="208"/>
      <c r="I167" s="208"/>
      <c r="J167" s="141">
        <f>+J2</f>
        <v>757699684671</v>
      </c>
    </row>
    <row r="168" spans="1:13" s="74" customFormat="1" ht="17" thickBot="1">
      <c r="A168" s="73"/>
      <c r="D168" s="75"/>
      <c r="I168" s="76" t="s">
        <v>262</v>
      </c>
      <c r="J168" s="148">
        <v>757699684671</v>
      </c>
      <c r="K168" s="182"/>
    </row>
    <row r="169" spans="1:13">
      <c r="A169" s="77"/>
      <c r="B169" s="18"/>
      <c r="C169" s="18"/>
      <c r="D169" s="78"/>
      <c r="E169" s="18"/>
      <c r="F169" s="18"/>
      <c r="G169" s="18"/>
      <c r="H169" s="18"/>
      <c r="I169" s="18"/>
      <c r="J169" s="79">
        <f>+J167-J168</f>
        <v>0</v>
      </c>
    </row>
    <row r="170" spans="1:13">
      <c r="M170" s="195"/>
    </row>
    <row r="172" spans="1:13">
      <c r="M172" s="196"/>
    </row>
  </sheetData>
  <autoFilter ref="A1:K169" xr:uid="{DC51F531-F70F-4D0A-9C5F-9520A1CC98EA}"/>
  <mergeCells count="1">
    <mergeCell ref="A167:I1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ESTRUCTURA DE INGRESO VF</vt:lpstr>
      <vt:lpstr>ESTRUCTURA GASTOS DE FUNCI</vt:lpstr>
      <vt:lpstr>ESTRUC SERVICIO A LA DEUDA </vt:lpstr>
      <vt:lpstr>INVERSIÓN</vt:lpstr>
      <vt:lpstr>PROYECTOS</vt:lpstr>
      <vt:lpstr>METAS POAI 2025</vt:lpstr>
      <vt:lpstr>POAI 2025 SISTEMA</vt:lpstr>
      <vt:lpstr>INVERSIÓN CCPET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Haidy Yuliet Rodriguez  Miranda</dc:creator>
  <cp:lastModifiedBy>Valeria Díaz Cerchiaro</cp:lastModifiedBy>
  <dcterms:created xsi:type="dcterms:W3CDTF">2024-10-01T13:17:25Z</dcterms:created>
  <dcterms:modified xsi:type="dcterms:W3CDTF">2025-01-31T02:43:55Z</dcterms:modified>
</cp:coreProperties>
</file>